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/>
  <mc:AlternateContent xmlns:mc="http://schemas.openxmlformats.org/markup-compatibility/2006">
    <mc:Choice Requires="x15">
      <x15ac:absPath xmlns:x15ac="http://schemas.microsoft.com/office/spreadsheetml/2010/11/ac" url="/Users/dp/Desktop/"/>
    </mc:Choice>
  </mc:AlternateContent>
  <xr:revisionPtr revIDLastSave="0" documentId="13_ncr:1_{21C42456-A26F-F545-8897-3F3D3FE7109A}" xr6:coauthVersionLast="47" xr6:coauthVersionMax="47" xr10:uidLastSave="{00000000-0000-0000-0000-000000000000}"/>
  <bookViews>
    <workbookView xWindow="2240" yWindow="500" windowWidth="28800" windowHeight="17500" xr2:uid="{00AD0D7D-C06A-044F-BA18-7883AE9D4E76}"/>
  </bookViews>
  <sheets>
    <sheet name="Main" sheetId="1" r:id="rId1"/>
    <sheet name="Simulation" sheetId="3" state="hidden" r:id="rId2"/>
    <sheet name="Lookup" sheetId="2" state="hidden" r:id="rId3"/>
  </sheets>
  <definedNames>
    <definedName name="Kantone">Tabelle2[Leistungs-
kategorie]</definedName>
    <definedName name="Massnahmen">Massnahmen2[Massnahme]</definedName>
    <definedName name="Rechtsform">Tabelle9[Rechtsform]</definedName>
    <definedName name="Tarif_freiberuflich">Tabelle256[#All]</definedName>
    <definedName name="Tarif_öffentlich">Tabelle2[]</definedName>
    <definedName name="Tarif_privat">Tabelle25[#All]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5" i="1" l="1"/>
  <c r="D12" i="1" l="1"/>
  <c r="I12" i="1" s="1"/>
  <c r="D11" i="1"/>
  <c r="E11" i="1" s="1"/>
  <c r="F11" i="1" s="1" a="1"/>
  <c r="F11" i="1" s="1"/>
  <c r="H11" i="1" s="1"/>
  <c r="E12" i="1" l="1"/>
  <c r="F12" i="1" s="1" a="1"/>
  <c r="F12" i="1" s="1"/>
  <c r="I11" i="1"/>
  <c r="B18" i="3" l="1"/>
  <c r="B33" i="3"/>
  <c r="B11" i="3"/>
  <c r="B31" i="3"/>
  <c r="B17" i="3"/>
  <c r="B32" i="3"/>
  <c r="B38" i="3"/>
  <c r="B12" i="3"/>
  <c r="B28" i="3"/>
  <c r="B27" i="3"/>
  <c r="B30" i="3"/>
  <c r="B13" i="3"/>
  <c r="B5" i="3"/>
  <c r="B7" i="3"/>
  <c r="B29" i="3"/>
  <c r="B9" i="3"/>
  <c r="B20" i="3"/>
  <c r="B36" i="3"/>
  <c r="B23" i="3"/>
  <c r="B4" i="3"/>
  <c r="B14" i="3"/>
  <c r="B25" i="3"/>
  <c r="B40" i="3"/>
  <c r="B16" i="3"/>
  <c r="B39" i="3"/>
  <c r="B15" i="3"/>
  <c r="B3" i="3"/>
  <c r="B26" i="3"/>
  <c r="B10" i="3"/>
  <c r="B22" i="3"/>
  <c r="B6" i="3"/>
  <c r="B2" i="3"/>
  <c r="B21" i="3"/>
  <c r="B41" i="3"/>
  <c r="B24" i="3"/>
  <c r="B8" i="3"/>
  <c r="B35" i="3"/>
  <c r="B19" i="3"/>
  <c r="B37" i="3"/>
  <c r="B34" i="3"/>
  <c r="B18" i="1"/>
  <c r="B19" i="1"/>
  <c r="B17" i="1"/>
  <c r="C3" i="3" l="1" a="1"/>
  <c r="C3" i="3" s="1"/>
  <c r="C7" i="3" a="1"/>
  <c r="C7" i="3" s="1"/>
  <c r="D7" i="3" s="1"/>
  <c r="C11" i="3" a="1"/>
  <c r="C11" i="3" s="1"/>
  <c r="D11" i="3" s="1"/>
  <c r="C15" i="3" a="1"/>
  <c r="C15" i="3" s="1"/>
  <c r="D15" i="3" s="1"/>
  <c r="C19" i="3" a="1"/>
  <c r="C19" i="3" s="1"/>
  <c r="D19" i="3" s="1"/>
  <c r="C23" i="3" a="1"/>
  <c r="C23" i="3" s="1"/>
  <c r="D23" i="3" s="1"/>
  <c r="C27" i="3" a="1"/>
  <c r="C27" i="3" s="1"/>
  <c r="D27" i="3" s="1"/>
  <c r="C31" i="3" a="1"/>
  <c r="C31" i="3" s="1"/>
  <c r="D31" i="3" s="1"/>
  <c r="C35" i="3" a="1"/>
  <c r="C35" i="3" s="1"/>
  <c r="C39" i="3" a="1"/>
  <c r="C39" i="3" s="1"/>
  <c r="D39" i="3" s="1"/>
  <c r="C37" i="3" a="1"/>
  <c r="C37" i="3" s="1"/>
  <c r="D37" i="3" s="1"/>
  <c r="C18" i="3" a="1"/>
  <c r="C18" i="3" s="1"/>
  <c r="D18" i="3" s="1"/>
  <c r="C34" i="3" a="1"/>
  <c r="C34" i="3" s="1"/>
  <c r="D34" i="3" s="1"/>
  <c r="C4" i="3" a="1"/>
  <c r="C4" i="3" s="1"/>
  <c r="D4" i="3" s="1"/>
  <c r="C8" i="3" a="1"/>
  <c r="C8" i="3" s="1"/>
  <c r="D8" i="3" s="1"/>
  <c r="C12" i="3" a="1"/>
  <c r="C12" i="3" s="1"/>
  <c r="D12" i="3" s="1"/>
  <c r="C16" i="3" a="1"/>
  <c r="C16" i="3" s="1"/>
  <c r="D16" i="3" s="1"/>
  <c r="C20" i="3" a="1"/>
  <c r="C20" i="3" s="1"/>
  <c r="D20" i="3" s="1"/>
  <c r="C24" i="3" a="1"/>
  <c r="C24" i="3" s="1"/>
  <c r="D24" i="3" s="1"/>
  <c r="C28" i="3" a="1"/>
  <c r="C28" i="3" s="1"/>
  <c r="D28" i="3" s="1"/>
  <c r="C32" i="3" a="1"/>
  <c r="C32" i="3" s="1"/>
  <c r="D32" i="3" s="1"/>
  <c r="C36" i="3" a="1"/>
  <c r="C36" i="3" s="1"/>
  <c r="D36" i="3" s="1"/>
  <c r="C40" i="3" a="1"/>
  <c r="C40" i="3" s="1"/>
  <c r="D40" i="3" s="1"/>
  <c r="C21" i="3" a="1"/>
  <c r="C21" i="3" s="1"/>
  <c r="D21" i="3" s="1"/>
  <c r="C29" i="3" a="1"/>
  <c r="C29" i="3" s="1"/>
  <c r="C41" i="3" a="1"/>
  <c r="C41" i="3" s="1"/>
  <c r="D41" i="3" s="1"/>
  <c r="C10" i="3" a="1"/>
  <c r="C10" i="3" s="1"/>
  <c r="D10" i="3" s="1"/>
  <c r="C22" i="3" a="1"/>
  <c r="C22" i="3" s="1"/>
  <c r="D22" i="3" s="1"/>
  <c r="C2" i="3" a="1"/>
  <c r="C2" i="3" s="1"/>
  <c r="D2" i="3" s="1"/>
  <c r="C5" i="3" a="1"/>
  <c r="C5" i="3" s="1"/>
  <c r="D5" i="3" s="1"/>
  <c r="C9" i="3" a="1"/>
  <c r="C9" i="3" s="1"/>
  <c r="D9" i="3" s="1"/>
  <c r="C13" i="3" a="1"/>
  <c r="C13" i="3" s="1"/>
  <c r="D13" i="3" s="1"/>
  <c r="C17" i="3" a="1"/>
  <c r="C17" i="3" s="1"/>
  <c r="D17" i="3" s="1"/>
  <c r="C25" i="3" a="1"/>
  <c r="C25" i="3" s="1"/>
  <c r="D25" i="3" s="1"/>
  <c r="C33" i="3" a="1"/>
  <c r="C33" i="3" s="1"/>
  <c r="D33" i="3" s="1"/>
  <c r="C14" i="3" a="1"/>
  <c r="C14" i="3" s="1"/>
  <c r="D14" i="3" s="1"/>
  <c r="C26" i="3" a="1"/>
  <c r="C26" i="3" s="1"/>
  <c r="D26" i="3" s="1"/>
  <c r="C38" i="3" a="1"/>
  <c r="C38" i="3" s="1"/>
  <c r="D38" i="3" s="1"/>
  <c r="C6" i="3" a="1"/>
  <c r="C6" i="3" s="1"/>
  <c r="D6" i="3" s="1"/>
  <c r="C30" i="3" a="1"/>
  <c r="C30" i="3" s="1"/>
  <c r="D30" i="3" s="1"/>
  <c r="D3" i="3"/>
  <c r="D35" i="3"/>
  <c r="D29" i="3"/>
  <c r="A46" i="3" l="1" a="1"/>
  <c r="A46" i="3" s="1"/>
  <c r="A46" i="1" a="1"/>
  <c r="A46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<sst xmlns="http://schemas.openxmlformats.org/spreadsheetml/2006/main" count="89" uniqueCount="55">
  <si>
    <t>Kanton</t>
  </si>
  <si>
    <t>ZH</t>
  </si>
  <si>
    <t>Rechtsform</t>
  </si>
  <si>
    <t>öffentlich</t>
  </si>
  <si>
    <t>Code</t>
  </si>
  <si>
    <t>Kategorie</t>
  </si>
  <si>
    <t>Minuten</t>
  </si>
  <si>
    <t>Massnahme</t>
  </si>
  <si>
    <t>aktive / passive Bewegungsunterstützung</t>
  </si>
  <si>
    <t>zusätzliche Option</t>
  </si>
  <si>
    <t>⌀ Fahrt pro Besuch</t>
  </si>
  <si>
    <t>Hin- und Rückweg</t>
  </si>
  <si>
    <t>⌀ Fahrtzeit pro Besuch</t>
  </si>
  <si>
    <t>Annahme: pro km 1 Min.</t>
  </si>
  <si>
    <t>Interner Stundenansatz</t>
  </si>
  <si>
    <t>Lohnkosten pro Stunde inklusive Sozialleistungen</t>
  </si>
  <si>
    <t>Kosten pro Besuch</t>
  </si>
  <si>
    <t>Kosten Pegasus Spine</t>
  </si>
  <si>
    <t>pro Monat</t>
  </si>
  <si>
    <t># Behandlungen im Monat</t>
  </si>
  <si>
    <t>Umsatz</t>
  </si>
  <si>
    <t>Kosten</t>
  </si>
  <si>
    <t>Verlust/Gewinn</t>
  </si>
  <si>
    <t>Tarif öffentlich</t>
  </si>
  <si>
    <t>Tarif privat</t>
  </si>
  <si>
    <t>Tarif freiberuflich</t>
  </si>
  <si>
    <t>Massnahmen</t>
  </si>
  <si>
    <t>Leistungs-
kategorie</t>
  </si>
  <si>
    <t>a</t>
  </si>
  <si>
    <t>b</t>
  </si>
  <si>
    <t>c</t>
  </si>
  <si>
    <t>Leistungs-kategorie</t>
  </si>
  <si>
    <t>Pflege-
minuten</t>
  </si>
  <si>
    <t>BE</t>
  </si>
  <si>
    <t>Hilfe beim Gehen</t>
  </si>
  <si>
    <t>GR</t>
  </si>
  <si>
    <t xml:space="preserve">Hinlegen oder Aufstehen mit Hilfe </t>
  </si>
  <si>
    <t>SG</t>
  </si>
  <si>
    <t xml:space="preserve">Erarbeiten und Einüben von Bewältigungsstrategien </t>
  </si>
  <si>
    <t>SZ</t>
  </si>
  <si>
    <t>Reassessment</t>
  </si>
  <si>
    <t>privat</t>
  </si>
  <si>
    <t>freiberuflich</t>
  </si>
  <si>
    <t>ohne Fahrtkosten</t>
  </si>
  <si>
    <t>⌀ Fahrtkosten pro km</t>
  </si>
  <si>
    <t>mit Fahrtkosten (Lohn und Auto)</t>
  </si>
  <si>
    <t>mit Fahrtkosten (nur Auto)</t>
  </si>
  <si>
    <t>Simulation</t>
  </si>
  <si>
    <t>Tarif pro Klient
1 Besuch pro Tag</t>
  </si>
  <si>
    <t>Tarif pro Klient
2 Besuche pro Tag</t>
  </si>
  <si>
    <t>pro Klient 1 Besuch pro Tag</t>
  </si>
  <si>
    <t>Patienten-beitrag</t>
  </si>
  <si>
    <t>AG</t>
  </si>
  <si>
    <t>Assessment</t>
  </si>
  <si>
    <t>Potenzialanalyse Spitex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</si>
</sst>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0.00_ ;\-0.00\ "/>
    <numFmt numFmtId="166" formatCode="0\ &quot;km&quot;"/>
    <numFmt numFmtId="167" formatCode="0\ &quot;Min.&quot;"/>
  </numFmts>
  <fonts count="8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2"/>
      <color theme="1"/>
      <name val="Lato Regular"/>
    </font>
    <font>
      <sz val="11"/>
      <color theme="1"/>
      <name val="Lato Regular"/>
    </font>
    <font>
      <u/>
      <sz val="11"/>
      <color theme="1"/>
      <name val="Lato Regular"/>
    </font>
    <font>
      <b/>
      <sz val="12"/>
      <color theme="8" tint="-0.249977111117893"/>
      <name val="Lato Regular"/>
    </font>
    <font>
      <u/>
      <sz val="10"/>
      <color theme="1"/>
      <name val="Lato Regular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rgb="FFB2B2B2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2" borderId="1" applyNumberFormat="0" applyFont="0" applyAlignment="0" applyProtection="0"/>
  </cellStyleXfs>
  <cellXfs count="36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165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164" fontId="0" fillId="0" borderId="0" xfId="1" applyFont="1" applyAlignment="1">
      <alignment horizontal="center"/>
    </xf>
    <xf numFmtId="1" fontId="4" fillId="0" borderId="0" xfId="0" applyNumberFormat="1" applyFont="1"/>
    <xf numFmtId="167" fontId="4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vertical="center"/>
    </xf>
    <xf numFmtId="0" fontId="6" fillId="0" borderId="0" xfId="0" applyFont="1"/>
    <xf numFmtId="0" fontId="2" fillId="0" borderId="0" xfId="0" applyFont="1"/>
    <xf numFmtId="2" fontId="4" fillId="0" borderId="0" xfId="0" applyNumberFormat="1" applyFont="1"/>
    <xf numFmtId="2" fontId="0" fillId="0" borderId="0" xfId="0" applyNumberFormat="1"/>
    <xf numFmtId="165" fontId="4" fillId="3" borderId="1" xfId="0" applyNumberFormat="1" applyFont="1" applyFill="1" applyBorder="1" applyAlignment="1">
      <alignment horizontal="center" vertical="center"/>
    </xf>
    <xf numFmtId="0" fontId="4" fillId="2" borderId="1" xfId="2" applyFont="1" applyAlignment="1" applyProtection="1">
      <alignment vertical="center"/>
      <protection locked="0"/>
    </xf>
    <xf numFmtId="166" fontId="4" fillId="2" borderId="1" xfId="2" applyNumberFormat="1" applyFont="1" applyAlignment="1" applyProtection="1">
      <alignment horizontal="center" vertical="center"/>
      <protection locked="0"/>
    </xf>
    <xf numFmtId="165" fontId="4" fillId="2" borderId="1" xfId="1" applyNumberFormat="1" applyFont="1" applyFill="1" applyBorder="1" applyAlignment="1" applyProtection="1">
      <alignment horizontal="center" vertical="center"/>
      <protection locked="0"/>
    </xf>
    <xf numFmtId="165" fontId="4" fillId="3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2" applyFont="1" applyAlignment="1" applyProtection="1">
      <alignment vertical="center"/>
      <protection locked="0"/>
    </xf>
    <xf numFmtId="0" fontId="4" fillId="2" borderId="1" xfId="2" applyFont="1" applyAlignment="1">
      <alignment vertical="center"/>
    </xf>
    <xf numFmtId="2" fontId="4" fillId="2" borderId="1" xfId="2" applyNumberFormat="1" applyFont="1" applyAlignment="1" applyProtection="1">
      <alignment horizontal="left" vertical="center"/>
      <protection locked="0"/>
    </xf>
    <xf numFmtId="0" fontId="7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3">
    <cellStyle name="Komma" xfId="1" builtinId="3"/>
    <cellStyle name="Notiz" xfId="2" builtinId="10"/>
    <cellStyle name="Standard" xfId="0" builtinId="0"/>
  </cellStyles>
  <dxfs count="16">
    <dxf>
      <font>
        <color rgb="FF006100"/>
      </font>
      <fill>
        <patternFill>
          <bgColor rgb="FFC6EFCE"/>
        </patternFill>
      </fill>
    </dxf>
    <dxf>
      <alignment horizontal="center" vertical="center" textRotation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alignment horizontal="center" vertical="center" textRotation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alignment horizontal="center" vertical="center" textRotation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00B050"/>
      <color rgb="FFE4E71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400" b="1">
                <a:latin typeface="Lato" panose="020F0502020204030203" pitchFamily="34" charset="77"/>
              </a:rPr>
              <a:t>Simulation</a:t>
            </a:r>
            <a:r>
              <a:rPr lang="de-DE" sz="1400" b="1" baseline="0">
                <a:latin typeface="Lato" panose="020F0502020204030203" pitchFamily="34" charset="77"/>
              </a:rPr>
              <a:t> Umsätze &amp; Kosten </a:t>
            </a:r>
          </a:p>
          <a:p>
            <a:pPr>
              <a:defRPr b="1"/>
            </a:pPr>
            <a:r>
              <a:rPr lang="de-DE" sz="1400" b="1" baseline="0">
                <a:latin typeface="Lato" panose="020F0502020204030203" pitchFamily="34" charset="77"/>
              </a:rPr>
              <a:t>pro Monat</a:t>
            </a:r>
            <a:endParaRPr lang="de-DE" sz="1400" b="1">
              <a:latin typeface="Lato" panose="020F0502020204030203" pitchFamily="34" charset="77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areaChart>
        <c:grouping val="standard"/>
        <c:varyColors val="0"/>
        <c:ser>
          <c:idx val="3"/>
          <c:order val="2"/>
          <c:tx>
            <c:strRef>
              <c:f>Simulation!$D$1</c:f>
              <c:strCache>
                <c:ptCount val="1"/>
                <c:pt idx="0">
                  <c:v>Verlust/Gewinn</c:v>
                </c:pt>
              </c:strCache>
            </c:strRef>
          </c:tx>
          <c:spPr>
            <a:solidFill>
              <a:srgbClr val="00B050">
                <a:alpha val="56000"/>
              </a:srgbClr>
            </a:solidFill>
            <a:ln>
              <a:noFill/>
            </a:ln>
            <a:effectLst/>
          </c:spPr>
          <c:val>
            <c:numRef>
              <c:f>Simulation!$D$2:$D$41</c:f>
              <c:numCache>
                <c:formatCode>_-* #,##0.00_-;\-* #,##0.00_-;_-* "-"??_-;_-@_-</c:formatCode>
                <c:ptCount val="40"/>
                <c:pt idx="0">
                  <c:v>-275</c:v>
                </c:pt>
                <c:pt idx="1">
                  <c:v>-152</c:v>
                </c:pt>
                <c:pt idx="2">
                  <c:v>-27</c:v>
                </c:pt>
                <c:pt idx="3">
                  <c:v>97</c:v>
                </c:pt>
                <c:pt idx="4">
                  <c:v>222</c:v>
                </c:pt>
                <c:pt idx="5">
                  <c:v>345</c:v>
                </c:pt>
                <c:pt idx="6">
                  <c:v>470</c:v>
                </c:pt>
                <c:pt idx="7">
                  <c:v>594</c:v>
                </c:pt>
                <c:pt idx="8">
                  <c:v>719</c:v>
                </c:pt>
                <c:pt idx="9">
                  <c:v>842</c:v>
                </c:pt>
                <c:pt idx="10">
                  <c:v>967</c:v>
                </c:pt>
                <c:pt idx="11">
                  <c:v>1091</c:v>
                </c:pt>
                <c:pt idx="12">
                  <c:v>1216</c:v>
                </c:pt>
                <c:pt idx="13">
                  <c:v>1339</c:v>
                </c:pt>
                <c:pt idx="14">
                  <c:v>1464</c:v>
                </c:pt>
                <c:pt idx="15">
                  <c:v>1589</c:v>
                </c:pt>
                <c:pt idx="16">
                  <c:v>1712</c:v>
                </c:pt>
                <c:pt idx="17">
                  <c:v>1837</c:v>
                </c:pt>
                <c:pt idx="18">
                  <c:v>1961</c:v>
                </c:pt>
                <c:pt idx="19">
                  <c:v>2086</c:v>
                </c:pt>
                <c:pt idx="20">
                  <c:v>2209</c:v>
                </c:pt>
                <c:pt idx="21">
                  <c:v>2334</c:v>
                </c:pt>
                <c:pt idx="22">
                  <c:v>2458</c:v>
                </c:pt>
                <c:pt idx="23">
                  <c:v>2583</c:v>
                </c:pt>
                <c:pt idx="24">
                  <c:v>2706</c:v>
                </c:pt>
                <c:pt idx="25">
                  <c:v>2831</c:v>
                </c:pt>
                <c:pt idx="26">
                  <c:v>2955</c:v>
                </c:pt>
                <c:pt idx="27">
                  <c:v>3080</c:v>
                </c:pt>
                <c:pt idx="28">
                  <c:v>3203</c:v>
                </c:pt>
                <c:pt idx="29">
                  <c:v>3328</c:v>
                </c:pt>
                <c:pt idx="30">
                  <c:v>3453</c:v>
                </c:pt>
                <c:pt idx="31">
                  <c:v>3576</c:v>
                </c:pt>
                <c:pt idx="32">
                  <c:v>3701</c:v>
                </c:pt>
                <c:pt idx="33">
                  <c:v>3825</c:v>
                </c:pt>
                <c:pt idx="34">
                  <c:v>3950</c:v>
                </c:pt>
                <c:pt idx="35">
                  <c:v>4073</c:v>
                </c:pt>
                <c:pt idx="36">
                  <c:v>4198</c:v>
                </c:pt>
                <c:pt idx="37">
                  <c:v>4322</c:v>
                </c:pt>
                <c:pt idx="38">
                  <c:v>4447</c:v>
                </c:pt>
                <c:pt idx="39">
                  <c:v>4570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E7-4544-A621-D71EC87A1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93433536"/>
        <c:axId val="921217424"/>
      </c:areaChart>
      <c:lineChart>
        <c:grouping val="standard"/>
        <c:varyColors val="0"/>
        <c:ser>
          <c:idx val="1"/>
          <c:order val="0"/>
          <c:tx>
            <c:strRef>
              <c:f>Simulation!$B$1</c:f>
              <c:strCache>
                <c:ptCount val="1"/>
                <c:pt idx="0">
                  <c:v>Umsatz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Simulation!$A$2:$A$41</c:f>
              <c:numCache>
                <c:formatCode>0</c:formatCode>
                <c:ptCount val="40"/>
                <c:pt idx="0">
                  <c:v>4</c:v>
                </c:pt>
                <c:pt idx="1">
                  <c:v>8</c:v>
                </c:pt>
                <c:pt idx="2">
                  <c:v>12</c:v>
                </c:pt>
                <c:pt idx="3">
                  <c:v>16</c:v>
                </c:pt>
                <c:pt idx="4">
                  <c:v>20</c:v>
                </c:pt>
                <c:pt idx="5">
                  <c:v>24</c:v>
                </c:pt>
                <c:pt idx="6">
                  <c:v>28</c:v>
                </c:pt>
                <c:pt idx="7">
                  <c:v>32</c:v>
                </c:pt>
                <c:pt idx="8">
                  <c:v>36</c:v>
                </c:pt>
                <c:pt idx="9">
                  <c:v>40</c:v>
                </c:pt>
                <c:pt idx="10">
                  <c:v>44</c:v>
                </c:pt>
                <c:pt idx="11">
                  <c:v>48</c:v>
                </c:pt>
                <c:pt idx="12">
                  <c:v>52</c:v>
                </c:pt>
                <c:pt idx="13">
                  <c:v>56</c:v>
                </c:pt>
                <c:pt idx="14">
                  <c:v>60</c:v>
                </c:pt>
                <c:pt idx="15">
                  <c:v>64</c:v>
                </c:pt>
                <c:pt idx="16">
                  <c:v>68</c:v>
                </c:pt>
                <c:pt idx="17">
                  <c:v>72</c:v>
                </c:pt>
                <c:pt idx="18">
                  <c:v>76</c:v>
                </c:pt>
                <c:pt idx="19">
                  <c:v>80</c:v>
                </c:pt>
                <c:pt idx="20">
                  <c:v>84</c:v>
                </c:pt>
                <c:pt idx="21">
                  <c:v>88</c:v>
                </c:pt>
                <c:pt idx="22">
                  <c:v>92</c:v>
                </c:pt>
                <c:pt idx="23">
                  <c:v>96</c:v>
                </c:pt>
                <c:pt idx="24">
                  <c:v>100</c:v>
                </c:pt>
                <c:pt idx="25">
                  <c:v>104</c:v>
                </c:pt>
                <c:pt idx="26">
                  <c:v>108</c:v>
                </c:pt>
                <c:pt idx="27">
                  <c:v>112</c:v>
                </c:pt>
                <c:pt idx="28">
                  <c:v>116</c:v>
                </c:pt>
                <c:pt idx="29">
                  <c:v>120</c:v>
                </c:pt>
                <c:pt idx="30">
                  <c:v>124</c:v>
                </c:pt>
                <c:pt idx="31">
                  <c:v>128</c:v>
                </c:pt>
                <c:pt idx="32">
                  <c:v>132</c:v>
                </c:pt>
                <c:pt idx="33">
                  <c:v>136</c:v>
                </c:pt>
                <c:pt idx="34">
                  <c:v>140</c:v>
                </c:pt>
                <c:pt idx="35">
                  <c:v>144</c:v>
                </c:pt>
                <c:pt idx="36">
                  <c:v>148</c:v>
                </c:pt>
                <c:pt idx="37">
                  <c:v>152</c:v>
                </c:pt>
                <c:pt idx="38">
                  <c:v>156</c:v>
                </c:pt>
                <c:pt idx="39">
                  <c:v>160</c:v>
                </c:pt>
              </c:numCache>
            </c:numRef>
          </c:cat>
          <c:val>
            <c:numRef>
              <c:f>Simulation!$B$2:$B$41</c:f>
              <c:numCache>
                <c:formatCode>_-* #,##0.00_-;\-* #,##0.00_-;_-* "-"??_-;_-@_-</c:formatCode>
                <c:ptCount val="40"/>
                <c:pt idx="0">
                  <c:v>277</c:v>
                </c:pt>
                <c:pt idx="1">
                  <c:v>553</c:v>
                </c:pt>
                <c:pt idx="2">
                  <c:v>830</c:v>
                </c:pt>
                <c:pt idx="3">
                  <c:v>1106</c:v>
                </c:pt>
                <c:pt idx="4">
                  <c:v>1383</c:v>
                </c:pt>
                <c:pt idx="5">
                  <c:v>1659</c:v>
                </c:pt>
                <c:pt idx="6">
                  <c:v>1936</c:v>
                </c:pt>
                <c:pt idx="7">
                  <c:v>2212</c:v>
                </c:pt>
                <c:pt idx="8">
                  <c:v>2489</c:v>
                </c:pt>
                <c:pt idx="9">
                  <c:v>2765</c:v>
                </c:pt>
                <c:pt idx="10">
                  <c:v>3042</c:v>
                </c:pt>
                <c:pt idx="11">
                  <c:v>3318</c:v>
                </c:pt>
                <c:pt idx="12">
                  <c:v>3595</c:v>
                </c:pt>
                <c:pt idx="13">
                  <c:v>3871</c:v>
                </c:pt>
                <c:pt idx="14">
                  <c:v>4148</c:v>
                </c:pt>
                <c:pt idx="15">
                  <c:v>4425</c:v>
                </c:pt>
                <c:pt idx="16">
                  <c:v>4701</c:v>
                </c:pt>
                <c:pt idx="17">
                  <c:v>4978</c:v>
                </c:pt>
                <c:pt idx="18">
                  <c:v>5254</c:v>
                </c:pt>
                <c:pt idx="19">
                  <c:v>5531</c:v>
                </c:pt>
                <c:pt idx="20">
                  <c:v>5807</c:v>
                </c:pt>
                <c:pt idx="21">
                  <c:v>6084</c:v>
                </c:pt>
                <c:pt idx="22">
                  <c:v>6360</c:v>
                </c:pt>
                <c:pt idx="23">
                  <c:v>6637</c:v>
                </c:pt>
                <c:pt idx="24">
                  <c:v>6913</c:v>
                </c:pt>
                <c:pt idx="25">
                  <c:v>7190</c:v>
                </c:pt>
                <c:pt idx="26">
                  <c:v>7466</c:v>
                </c:pt>
                <c:pt idx="27">
                  <c:v>7743</c:v>
                </c:pt>
                <c:pt idx="28">
                  <c:v>8019</c:v>
                </c:pt>
                <c:pt idx="29">
                  <c:v>8296</c:v>
                </c:pt>
                <c:pt idx="30">
                  <c:v>8573</c:v>
                </c:pt>
                <c:pt idx="31">
                  <c:v>8849</c:v>
                </c:pt>
                <c:pt idx="32">
                  <c:v>9126</c:v>
                </c:pt>
                <c:pt idx="33">
                  <c:v>9402</c:v>
                </c:pt>
                <c:pt idx="34">
                  <c:v>9679</c:v>
                </c:pt>
                <c:pt idx="35">
                  <c:v>9955</c:v>
                </c:pt>
                <c:pt idx="36">
                  <c:v>10232</c:v>
                </c:pt>
                <c:pt idx="37">
                  <c:v>10508</c:v>
                </c:pt>
                <c:pt idx="38">
                  <c:v>10785</c:v>
                </c:pt>
                <c:pt idx="39">
                  <c:v>11061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E7-4544-A621-D71EC87A1C56}"/>
            </c:ext>
          </c:extLst>
        </c:ser>
        <c:ser>
          <c:idx val="2"/>
          <c:order val="1"/>
          <c:tx>
            <c:strRef>
              <c:f>Simulation!$C$1</c:f>
              <c:strCache>
                <c:ptCount val="1"/>
                <c:pt idx="0">
                  <c:v>Kosten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Simulation!$A$2:$A$41</c:f>
              <c:numCache>
                <c:formatCode>0</c:formatCode>
                <c:ptCount val="40"/>
                <c:pt idx="0">
                  <c:v>4</c:v>
                </c:pt>
                <c:pt idx="1">
                  <c:v>8</c:v>
                </c:pt>
                <c:pt idx="2">
                  <c:v>12</c:v>
                </c:pt>
                <c:pt idx="3">
                  <c:v>16</c:v>
                </c:pt>
                <c:pt idx="4">
                  <c:v>20</c:v>
                </c:pt>
                <c:pt idx="5">
                  <c:v>24</c:v>
                </c:pt>
                <c:pt idx="6">
                  <c:v>28</c:v>
                </c:pt>
                <c:pt idx="7">
                  <c:v>32</c:v>
                </c:pt>
                <c:pt idx="8">
                  <c:v>36</c:v>
                </c:pt>
                <c:pt idx="9">
                  <c:v>40</c:v>
                </c:pt>
                <c:pt idx="10">
                  <c:v>44</c:v>
                </c:pt>
                <c:pt idx="11">
                  <c:v>48</c:v>
                </c:pt>
                <c:pt idx="12">
                  <c:v>52</c:v>
                </c:pt>
                <c:pt idx="13">
                  <c:v>56</c:v>
                </c:pt>
                <c:pt idx="14">
                  <c:v>60</c:v>
                </c:pt>
                <c:pt idx="15">
                  <c:v>64</c:v>
                </c:pt>
                <c:pt idx="16">
                  <c:v>68</c:v>
                </c:pt>
                <c:pt idx="17">
                  <c:v>72</c:v>
                </c:pt>
                <c:pt idx="18">
                  <c:v>76</c:v>
                </c:pt>
                <c:pt idx="19">
                  <c:v>80</c:v>
                </c:pt>
                <c:pt idx="20">
                  <c:v>84</c:v>
                </c:pt>
                <c:pt idx="21">
                  <c:v>88</c:v>
                </c:pt>
                <c:pt idx="22">
                  <c:v>92</c:v>
                </c:pt>
                <c:pt idx="23">
                  <c:v>96</c:v>
                </c:pt>
                <c:pt idx="24">
                  <c:v>100</c:v>
                </c:pt>
                <c:pt idx="25">
                  <c:v>104</c:v>
                </c:pt>
                <c:pt idx="26">
                  <c:v>108</c:v>
                </c:pt>
                <c:pt idx="27">
                  <c:v>112</c:v>
                </c:pt>
                <c:pt idx="28">
                  <c:v>116</c:v>
                </c:pt>
                <c:pt idx="29">
                  <c:v>120</c:v>
                </c:pt>
                <c:pt idx="30">
                  <c:v>124</c:v>
                </c:pt>
                <c:pt idx="31">
                  <c:v>128</c:v>
                </c:pt>
                <c:pt idx="32">
                  <c:v>132</c:v>
                </c:pt>
                <c:pt idx="33">
                  <c:v>136</c:v>
                </c:pt>
                <c:pt idx="34">
                  <c:v>140</c:v>
                </c:pt>
                <c:pt idx="35">
                  <c:v>144</c:v>
                </c:pt>
                <c:pt idx="36">
                  <c:v>148</c:v>
                </c:pt>
                <c:pt idx="37">
                  <c:v>152</c:v>
                </c:pt>
                <c:pt idx="38">
                  <c:v>156</c:v>
                </c:pt>
                <c:pt idx="39">
                  <c:v>160</c:v>
                </c:pt>
              </c:numCache>
            </c:numRef>
          </c:cat>
          <c:val>
            <c:numRef>
              <c:f>Simulation!$C$2:$C$41</c:f>
              <c:numCache>
                <c:formatCode>_-* #,##0.00_-;\-* #,##0.00_-;_-* "-"??_-;_-@_-</c:formatCode>
                <c:ptCount val="40"/>
                <c:pt idx="0">
                  <c:v>552</c:v>
                </c:pt>
                <c:pt idx="1">
                  <c:v>705</c:v>
                </c:pt>
                <c:pt idx="2">
                  <c:v>857</c:v>
                </c:pt>
                <c:pt idx="3">
                  <c:v>1009</c:v>
                </c:pt>
                <c:pt idx="4">
                  <c:v>1161</c:v>
                </c:pt>
                <c:pt idx="5">
                  <c:v>1314</c:v>
                </c:pt>
                <c:pt idx="6">
                  <c:v>1466</c:v>
                </c:pt>
                <c:pt idx="7">
                  <c:v>1618</c:v>
                </c:pt>
                <c:pt idx="8">
                  <c:v>1770</c:v>
                </c:pt>
                <c:pt idx="9">
                  <c:v>1923</c:v>
                </c:pt>
                <c:pt idx="10">
                  <c:v>2075</c:v>
                </c:pt>
                <c:pt idx="11">
                  <c:v>2227</c:v>
                </c:pt>
                <c:pt idx="12">
                  <c:v>2379</c:v>
                </c:pt>
                <c:pt idx="13">
                  <c:v>2532</c:v>
                </c:pt>
                <c:pt idx="14">
                  <c:v>2684</c:v>
                </c:pt>
                <c:pt idx="15">
                  <c:v>2836</c:v>
                </c:pt>
                <c:pt idx="16">
                  <c:v>2989</c:v>
                </c:pt>
                <c:pt idx="17">
                  <c:v>3141</c:v>
                </c:pt>
                <c:pt idx="18">
                  <c:v>3293</c:v>
                </c:pt>
                <c:pt idx="19">
                  <c:v>3445</c:v>
                </c:pt>
                <c:pt idx="20">
                  <c:v>3598</c:v>
                </c:pt>
                <c:pt idx="21">
                  <c:v>3750</c:v>
                </c:pt>
                <c:pt idx="22">
                  <c:v>3902</c:v>
                </c:pt>
                <c:pt idx="23">
                  <c:v>4054</c:v>
                </c:pt>
                <c:pt idx="24">
                  <c:v>4207</c:v>
                </c:pt>
                <c:pt idx="25">
                  <c:v>4359</c:v>
                </c:pt>
                <c:pt idx="26">
                  <c:v>4511</c:v>
                </c:pt>
                <c:pt idx="27">
                  <c:v>4663</c:v>
                </c:pt>
                <c:pt idx="28">
                  <c:v>4816</c:v>
                </c:pt>
                <c:pt idx="29">
                  <c:v>4968</c:v>
                </c:pt>
                <c:pt idx="30">
                  <c:v>5120</c:v>
                </c:pt>
                <c:pt idx="31">
                  <c:v>5273</c:v>
                </c:pt>
                <c:pt idx="32">
                  <c:v>5425</c:v>
                </c:pt>
                <c:pt idx="33">
                  <c:v>5577</c:v>
                </c:pt>
                <c:pt idx="34">
                  <c:v>5729</c:v>
                </c:pt>
                <c:pt idx="35">
                  <c:v>5882</c:v>
                </c:pt>
                <c:pt idx="36">
                  <c:v>6034</c:v>
                </c:pt>
                <c:pt idx="37">
                  <c:v>6186</c:v>
                </c:pt>
                <c:pt idx="38">
                  <c:v>6338</c:v>
                </c:pt>
                <c:pt idx="39">
                  <c:v>6491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3E7-4544-A621-D71EC87A1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3433536"/>
        <c:axId val="921217424"/>
      </c:lineChart>
      <c:catAx>
        <c:axId val="119343353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21217424"/>
        <c:crosses val="autoZero"/>
        <c:auto val="1"/>
        <c:lblAlgn val="ctr"/>
        <c:lblOffset val="100"/>
        <c:noMultiLvlLbl val="0"/>
      </c:catAx>
      <c:valAx>
        <c:axId val="921217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.00_-;\-* #,##0.0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93433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50800</xdr:colOff>
      <xdr:row>0</xdr:row>
      <xdr:rowOff>50800</xdr:rowOff>
    </xdr:from>
    <xdr:to>
      <xdr:col>0</xdr:col>
      <xdr:colOff>1090791</xdr:colOff>
      <xdr:row>4</xdr:row>
      <xdr:rowOff>121615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60CA0D5F-40AE-DE4E-B3C0-589C6C908D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8038" t="24859" b="19774"/>
        <a:stretch/>
      </xdr:blipFill>
      <xdr:spPr>
        <a:xfrm>
          <a:off x="50800" y="50800"/>
          <a:ext cx="1039991" cy="88361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23</xdr:row>
      <xdr:rowOff>165100</xdr:rowOff>
    </xdr:from>
    <xdr:to>
      <xdr:col>7</xdr:col>
      <xdr:colOff>812800</xdr:colOff>
      <xdr:row>44</xdr:row>
      <xdr:rowOff>165100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961F4DF5-278C-554D-908E-9D9AEA27FB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0.12302</cdr:x>
      <cdr:y>0.25112</cdr:y>
    </cdr:from>
    <cdr:to>
      <cdr:x>0.3677</cdr:x>
      <cdr:y>0.32552</cdr:y>
    </cdr:to>
    <cdr:sp macro="" textlink="Main!$A$46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BA05BBAE-1AFB-A297-E671-296AC88079D0}"/>
            </a:ext>
          </a:extLst>
        </cdr:cNvPr>
        <cdr:cNvSpPr txBox="1"/>
      </cdr:nvSpPr>
      <cdr:spPr>
        <a:xfrm xmlns:a="http://schemas.openxmlformats.org/drawingml/2006/main">
          <a:off x="1010357" y="952500"/>
          <a:ext cx="2009421" cy="282222"/>
        </a:xfrm>
        <a:prstGeom xmlns:a="http://schemas.openxmlformats.org/drawingml/2006/main" prst="rect">
          <a:avLst/>
        </a:prstGeom>
        <a:solidFill xmlns:a="http://schemas.openxmlformats.org/drawingml/2006/main">
          <a:srgbClr val="00B050"/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068430E-00D7-4C48-ABF0-61248ED56387}" type="TxLink">
            <a:rPr lang="en-US" sz="1200" b="1" i="0" u="none" strike="noStrike">
              <a:solidFill>
                <a:schemeClr val="bg1"/>
              </a:solidFill>
              <a:latin typeface="Aptos Narrow"/>
            </a:rPr>
            <a:pPr/>
            <a:t>Gewinnschwelle: 16 Besuche</a:t>
          </a:fld>
          <a:endParaRPr lang="de-DE" sz="1100" b="1">
            <a:solidFill>
              <a:schemeClr val="bg1"/>
            </a:solidFill>
          </a:endParaRPr>
        </a:p>
      </cdr:txBody>
    </cdr:sp>
  </cdr:relSizeAnchor>
</c:userShape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6B2F301-802A-3F46-B9B4-078FBEB36EE8}" name="Massnahmen2" displayName="Massnahmen2" ref="P2:S13" totalsRowShown="0">
  <autoFilter ref="P2:S13" xr:uid="{36B2F301-802A-3F46-B9B4-078FBEB36EE8}"/>
  <tableColumns count="4">
    <tableColumn id="1" xr3:uid="{26255353-4B70-EB4B-9384-FE716B11EB2C}" name="Code" dataDxfId="15"/>
    <tableColumn id="2" xr3:uid="{2D2748B5-EF24-6345-9D09-20394CED4949}" name="Massnahme"/>
    <tableColumn id="3" xr3:uid="{5827DA27-9DA3-0345-814A-8E115A2E629C}" name="Leistungs-kategorie" dataDxfId="14"/>
    <tableColumn id="4" xr3:uid="{4361483A-B618-574B-A5F0-00ABB69527DD}" name="Pflege-_x000a_minuten" dataDxfId="1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200CD99-A133-7040-BE6B-7474019A7D20}" name="Tabelle2" displayName="Tabelle2" ref="A2:D13" totalsRowShown="0">
  <autoFilter ref="A2:D13" xr:uid="{C200CD99-A133-7040-BE6B-7474019A7D20}"/>
  <tableColumns count="4">
    <tableColumn id="3" xr3:uid="{53C34C72-94FA-324B-B5E9-52B92D9F782B}" name="Leistungs-_x000a_kategorie" dataDxfId="12">
      <calculatedColumnFormula>_xlfn.XLOOKUP(#REF!,Massnahmen2[Code],Massnahmen2[Leistungs-kategorie])</calculatedColumnFormula>
    </tableColumn>
    <tableColumn id="4" xr3:uid="{8B6A0AF5-374C-6E4F-9F0D-939DD5E5C76E}" name="a" dataDxfId="11"/>
    <tableColumn id="5" xr3:uid="{659ADFE0-F3A3-6D45-9B26-5301C65AF678}" name="b" dataDxfId="10"/>
    <tableColumn id="6" xr3:uid="{B873F802-F23C-C145-944A-48187460B630}" name="c" dataDxfId="9"/>
  </tableColumns>
  <tableStyleInfo name="TableStyleMedium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5CC2597-8473-D942-BC9F-D038FB0D420F}" name="Tabelle25" displayName="Tabelle25" ref="F2:I13" totalsRowShown="0">
  <autoFilter ref="F2:I13" xr:uid="{35CC2597-8473-D942-BC9F-D038FB0D420F}"/>
  <tableColumns count="4">
    <tableColumn id="3" xr3:uid="{6A1764C8-2B8F-A44F-BC1E-CA4270E0E20C}" name="Leistungs-_x000a_kategorie" dataDxfId="8">
      <calculatedColumnFormula>_xlfn.XLOOKUP(#REF!,Massnahmen2[Code],Massnahmen2[Leistungs-kategorie])</calculatedColumnFormula>
    </tableColumn>
    <tableColumn id="4" xr3:uid="{2D000BA7-BBD9-7743-B862-56CAD9614E13}" name="a" dataDxfId="7"/>
    <tableColumn id="5" xr3:uid="{D5FE013F-9F2D-EF42-9461-104C6B3DDC84}" name="b" dataDxfId="6"/>
    <tableColumn id="6" xr3:uid="{9EBEF336-AC97-1145-B5FC-35B8F61086DB}" name="c" dataDxfId="5"/>
  </tableColumns>
  <tableStyleInfo name="TableStyleMedium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9CC91CAA-2250-DD41-827E-48A48D65ED64}" name="Tabelle256" displayName="Tabelle256" ref="K2:N13" totalsRowShown="0">
  <autoFilter ref="K2:N13" xr:uid="{9CC91CAA-2250-DD41-827E-48A48D65ED64}"/>
  <tableColumns count="4">
    <tableColumn id="3" xr3:uid="{A39A324B-63B6-044D-8A8F-707A5F7B9307}" name="Leistungs-_x000a_kategorie" dataDxfId="4">
      <calculatedColumnFormula>_xlfn.XLOOKUP(#REF!,Massnahmen2[Code],Massnahmen2[Leistungs-kategorie])</calculatedColumnFormula>
    </tableColumn>
    <tableColumn id="4" xr3:uid="{F50A43C1-E1EB-D146-9581-DD2A1B89EDFE}" name="a" dataDxfId="3"/>
    <tableColumn id="5" xr3:uid="{B06ED619-736C-2147-A0AD-6E76ACBB5616}" name="b" dataDxfId="2"/>
    <tableColumn id="6" xr3:uid="{55B5735C-269D-F243-86F5-CA0B9D5C65DA}" name="c" dataDxfId="1"/>
  </tableColumns>
  <tableStyleInfo name="TableStyleMedium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B04B6B9D-5E28-6641-B526-B6D0BD3E1BB5}" name="Tabelle9" displayName="Tabelle9" ref="A20:A23" totalsRowShown="0">
  <autoFilter ref="A20:A23" xr:uid="{B04B6B9D-5E28-6641-B526-B6D0BD3E1BB5}"/>
  <tableColumns count="1">
    <tableColumn id="1" xr3:uid="{DCF620DB-8A04-6843-AB4B-4FB7F6B3BE98}" name="Rechtsform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568D3-29F1-8A47-8DF2-295337421120}">
  <dimension ref="A7:I130"/>
  <sheetViews>
    <sheetView showGridLines="0" tabSelected="1" topLeftCell="A7" zoomScale="114" workbookViewId="0">
      <selection activeCell="I41" sqref="I41"/>
    </sheetView>
  </sheetViews>
  <sheetFormatPr baseColWidth="10" defaultColWidth="10.83203125" defaultRowHeight="16"/>
  <cols>
    <col min="1" max="1" width="23.33203125" style="1" customWidth="1"/>
    <col min="2" max="2" width="10.83203125" style="1"/>
    <col min="3" max="3" width="32.6640625" style="1" customWidth="1"/>
    <col min="4" max="4" width="7.5" style="1" customWidth="1"/>
    <col min="5" max="5" width="10.83203125" style="1"/>
    <col min="6" max="6" width="13.1640625" style="1" customWidth="1"/>
    <col min="7" max="7" width="9.6640625" style="1" customWidth="1"/>
    <col min="8" max="8" width="13.5" style="1" customWidth="1"/>
    <col min="9" max="16384" width="10.83203125" style="1"/>
  </cols>
  <sheetData>
    <row r="7" spans="1:9">
      <c r="A7" s="22" t="s">
        <v>54</v>
      </c>
    </row>
    <row r="9" spans="1:9" s="3" customFormat="1" ht="18" customHeight="1">
      <c r="A9" s="3" t="s">
        <v>0</v>
      </c>
      <c r="B9" s="27" t="s">
        <v>52</v>
      </c>
      <c r="F9" s="34" t="s">
        <v>48</v>
      </c>
      <c r="G9" s="34" t="s">
        <v>51</v>
      </c>
      <c r="H9" s="34" t="s">
        <v>49</v>
      </c>
    </row>
    <row r="10" spans="1:9" s="3" customFormat="1" ht="18" customHeight="1">
      <c r="A10" s="3" t="s">
        <v>2</v>
      </c>
      <c r="B10" s="27" t="s">
        <v>3</v>
      </c>
      <c r="D10" s="13" t="s">
        <v>4</v>
      </c>
      <c r="E10" s="13" t="s">
        <v>5</v>
      </c>
      <c r="F10" s="34"/>
      <c r="G10" s="35"/>
      <c r="H10" s="34"/>
      <c r="I10" s="13" t="s">
        <v>6</v>
      </c>
    </row>
    <row r="11" spans="1:9" s="3" customFormat="1" ht="14">
      <c r="A11" s="3" t="s">
        <v>7</v>
      </c>
      <c r="B11" s="31" t="s">
        <v>8</v>
      </c>
      <c r="C11" s="31"/>
      <c r="D11" s="12">
        <f>_xlfn.XLOOKUP(B11,Massnahmen2[Massnahme],Massnahmen2[Code],"")</f>
        <v>10506</v>
      </c>
      <c r="E11" s="12" t="str">
        <f>_xlfn.XLOOKUP(D11,Massnahmen2[Code],Massnahmen2[Leistungs-kategorie],"")</f>
        <v>c</v>
      </c>
      <c r="F11" s="15" cm="1">
        <f t="array" ref="F11">_xlfn.IFS(B10="öffentlich",INDEX(Tabelle2[#All],_xlfn.XMATCH(Main!B9,Tabelle2[Leistungs-
kategorie])+1,_xlfn.XMATCH(Main!E11,Tabelle2[[#Headers],[a]:[c]])+1),B10="privat",INDEX(Tabelle25[#All],_xlfn.XMATCH(Main!B9,Tabelle25[Leistungs-
kategorie])+1,_xlfn.XMATCH(Main!E11,Tabelle25[[#Headers],[a]:[c]])+1),B10="freiberuflich",INDEX(Tabelle256[#All],_xlfn.XMATCH(Main!B9,Tabelle256[Leistungs-
kategorie])+1,_xlfn.XMATCH(Main!E11,Tabelle256[[#Headers],[a]:[c]])+1))</f>
        <v>122</v>
      </c>
      <c r="G11" s="30"/>
      <c r="H11" s="15">
        <f>F11-G11</f>
        <v>122</v>
      </c>
      <c r="I11" s="12">
        <f>_xlfn.XLOOKUP(D11,Massnahmen2[Code],Massnahmen2[Pflege-
minuten])</f>
        <v>34</v>
      </c>
    </row>
    <row r="12" spans="1:9" s="3" customFormat="1" ht="14" hidden="1">
      <c r="A12" s="3" t="s">
        <v>9</v>
      </c>
      <c r="B12" s="32"/>
      <c r="C12" s="32"/>
      <c r="D12" s="12">
        <f>_xlfn.XLOOKUP(B12,Massnahmen2[Massnahme],Massnahmen2[Code],"")</f>
        <v>0</v>
      </c>
      <c r="E12" s="12" t="str">
        <f>_xlfn.XLOOKUP(D12,Massnahmen2[Code],Massnahmen2[Leistungs-kategorie],"")</f>
        <v/>
      </c>
      <c r="F12" s="15" t="str" cm="1">
        <f t="array" ref="F12">_xlfn.IFS(B12="","",B10="öffentlich",INDEX(Tabelle2[#All],_xlfn.XMATCH(Main!B9,Tabelle2[Leistungs-
kategorie])+1,_xlfn.XMATCH(Main!E12,Tabelle2[[#Headers],[a]:[c]])+1),B10="privat",INDEX(Tabelle25[#All],_xlfn.XMATCH(Main!B9,Tabelle25[Leistungs-
kategorie])+1,_xlfn.XMATCH(Main!E12,Tabelle25[[#Headers],[a]:[c]])+1),B10="freiberuflich",INDEX(Tabelle256[#All],_xlfn.XMATCH(Main!B9,Tabelle256[Leistungs-
kategorie])+1,_xlfn.XMATCH(Main!E12,Tabelle256[[#Headers],[a]:[c]])+1))</f>
        <v/>
      </c>
      <c r="G12" s="26"/>
      <c r="H12" s="15"/>
      <c r="I12" s="12" t="str">
        <f>_xlfn.XLOOKUP(D12,Massnahmen2[Code],Massnahmen2[Pflege-
minuten],"")</f>
        <v/>
      </c>
    </row>
    <row r="13" spans="1:9" s="3" customFormat="1" ht="14">
      <c r="A13" s="3" t="s">
        <v>10</v>
      </c>
      <c r="B13" s="28">
        <v>10</v>
      </c>
      <c r="C13" s="3" t="s">
        <v>11</v>
      </c>
    </row>
    <row r="14" spans="1:9" s="2" customFormat="1" ht="18" customHeight="1">
      <c r="A14" s="2" t="s">
        <v>44</v>
      </c>
      <c r="B14" s="29">
        <v>0.8</v>
      </c>
    </row>
    <row r="15" spans="1:9" s="3" customFormat="1" ht="18" customHeight="1">
      <c r="A15" s="3" t="s">
        <v>12</v>
      </c>
      <c r="B15" s="19">
        <f>B13</f>
        <v>10</v>
      </c>
      <c r="C15" s="3" t="s">
        <v>13</v>
      </c>
    </row>
    <row r="16" spans="1:9" s="3" customFormat="1" ht="18" customHeight="1">
      <c r="A16" s="3" t="s">
        <v>14</v>
      </c>
      <c r="B16" s="29">
        <v>41</v>
      </c>
      <c r="C16" s="3" t="s">
        <v>15</v>
      </c>
    </row>
    <row r="17" spans="1:8" s="3" customFormat="1" ht="18" customHeight="1">
      <c r="A17" s="3" t="s">
        <v>16</v>
      </c>
      <c r="B17" s="20">
        <f>SUM(B13*B14,B15/60*B16,((I11+IF(H12="",0,H12))/60*B16))</f>
        <v>38.066666666666663</v>
      </c>
      <c r="C17" s="3" t="s">
        <v>45</v>
      </c>
    </row>
    <row r="18" spans="1:8" s="3" customFormat="1" ht="18" customHeight="1">
      <c r="A18" s="3" t="s">
        <v>16</v>
      </c>
      <c r="B18" s="20">
        <f>SUM(B13*B14,((I11+IF(H12="",0,H12))/60*B16))</f>
        <v>31.233333333333334</v>
      </c>
      <c r="C18" s="3" t="s">
        <v>46</v>
      </c>
    </row>
    <row r="19" spans="1:8" s="3" customFormat="1" ht="18" customHeight="1">
      <c r="A19" s="3" t="s">
        <v>16</v>
      </c>
      <c r="B19" s="20">
        <f>SUM((I11+IF(H12="",0,H12))/60*B16)</f>
        <v>23.233333333333334</v>
      </c>
      <c r="C19" s="3" t="s">
        <v>43</v>
      </c>
    </row>
    <row r="20" spans="1:8" s="3" customFormat="1" ht="18" customHeight="1">
      <c r="A20" s="14" t="s">
        <v>17</v>
      </c>
      <c r="B20" s="20">
        <v>400</v>
      </c>
      <c r="C20" s="3" t="s">
        <v>18</v>
      </c>
    </row>
    <row r="21" spans="1:8" s="2" customFormat="1" ht="14"/>
    <row r="22" spans="1:8" s="2" customFormat="1" ht="14">
      <c r="F22" s="24"/>
      <c r="G22" s="24"/>
    </row>
    <row r="23" spans="1:8" s="3" customFormat="1" ht="18" customHeight="1">
      <c r="A23" s="3" t="s">
        <v>47</v>
      </c>
      <c r="B23" s="33" t="s">
        <v>45</v>
      </c>
      <c r="C23" s="33"/>
      <c r="E23" s="31" t="s">
        <v>50</v>
      </c>
      <c r="F23" s="31"/>
      <c r="G23" s="31"/>
      <c r="H23" s="31"/>
    </row>
    <row r="24" spans="1:8" s="2" customFormat="1" ht="14"/>
    <row r="25" spans="1:8" s="2" customFormat="1" ht="14"/>
    <row r="26" spans="1:8" s="2" customFormat="1" ht="14"/>
    <row r="27" spans="1:8" s="2" customFormat="1" ht="14"/>
    <row r="28" spans="1:8" s="2" customFormat="1" ht="14"/>
    <row r="29" spans="1:8" s="2" customFormat="1" ht="14"/>
    <row r="30" spans="1:8" s="2" customFormat="1" ht="14"/>
    <row r="31" spans="1:8" s="2" customFormat="1" ht="14"/>
    <row r="32" spans="1:8" s="2" customFormat="1" ht="14"/>
    <row r="33" spans="1:1" s="2" customFormat="1" ht="14"/>
    <row r="34" spans="1:1" s="2" customFormat="1" ht="14"/>
    <row r="35" spans="1:1" s="2" customFormat="1" ht="14"/>
    <row r="36" spans="1:1" s="2" customFormat="1" ht="14"/>
    <row r="37" spans="1:1" s="2" customFormat="1" ht="14"/>
    <row r="38" spans="1:1" s="2" customFormat="1" ht="14"/>
    <row r="39" spans="1:1" s="2" customFormat="1" ht="14"/>
    <row r="40" spans="1:1" s="2" customFormat="1" ht="14"/>
    <row r="41" spans="1:1" s="2" customFormat="1" ht="14"/>
    <row r="42" spans="1:1" s="2" customFormat="1" ht="14"/>
    <row r="43" spans="1:1" s="2" customFormat="1" ht="14"/>
    <row r="44" spans="1:1" s="2" customFormat="1" ht="14"/>
    <row r="45" spans="1:1" s="2" customFormat="1" ht="14"/>
    <row r="46" spans="1:1" s="2" customFormat="1">
      <c r="A46" s="23" t="str" cm="1">
        <f t="array" ref="A46">_xlfn.CONCAT("Gewinnschwelle: ",_xlfn.XLOOKUP(MIN(IF(Simulation!D2:D41&gt;0,Simulation!D2:D41)),Simulation!D2:D41,Simulation!A2:A41)," Besuche")</f>
        <v>Gewinnschwelle: 16 Besuche</v>
      </c>
    </row>
    <row r="47" spans="1:1" s="2" customFormat="1" ht="14"/>
    <row r="48" spans="1:1" s="2" customFormat="1" ht="14"/>
    <row r="49" s="2" customFormat="1" ht="14"/>
    <row r="50" s="2" customFormat="1" ht="14"/>
    <row r="51" s="2" customFormat="1" ht="14"/>
    <row r="52" s="2" customFormat="1" ht="14"/>
    <row r="53" s="2" customFormat="1" ht="14"/>
    <row r="54" s="2" customFormat="1" ht="14"/>
    <row r="55" s="2" customFormat="1" ht="14"/>
    <row r="56" s="2" customFormat="1" ht="14"/>
    <row r="57" s="2" customFormat="1" ht="14"/>
    <row r="58" s="2" customFormat="1" ht="14"/>
    <row r="59" s="2" customFormat="1" ht="14"/>
    <row r="60" s="2" customFormat="1" ht="14"/>
    <row r="61" s="2" customFormat="1" ht="14"/>
    <row r="62" s="2" customFormat="1" ht="14"/>
    <row r="63" s="2" customFormat="1" ht="14"/>
    <row r="64" s="2" customFormat="1" ht="14"/>
    <row r="65" s="2" customFormat="1" ht="14"/>
    <row r="66" s="2" customFormat="1" ht="14"/>
    <row r="67" s="2" customFormat="1" ht="14"/>
    <row r="68" s="2" customFormat="1" ht="14"/>
    <row r="69" s="2" customFormat="1" ht="14"/>
    <row r="70" s="2" customFormat="1" ht="14"/>
    <row r="71" s="2" customFormat="1" ht="14"/>
    <row r="72" s="2" customFormat="1" ht="14"/>
    <row r="73" s="2" customFormat="1" ht="14"/>
    <row r="74" s="2" customFormat="1" ht="14"/>
    <row r="75" s="2" customFormat="1" ht="14"/>
    <row r="76" s="2" customFormat="1" ht="14"/>
    <row r="77" s="2" customFormat="1" ht="14"/>
    <row r="78" s="2" customFormat="1" ht="14"/>
    <row r="79" s="2" customFormat="1" ht="14"/>
    <row r="80" s="2" customFormat="1" ht="14"/>
    <row r="81" s="2" customFormat="1" ht="14"/>
    <row r="82" s="2" customFormat="1" ht="14"/>
    <row r="83" s="2" customFormat="1" ht="14"/>
    <row r="84" s="2" customFormat="1" ht="14"/>
    <row r="85" s="2" customFormat="1" ht="14"/>
    <row r="86" s="2" customFormat="1" ht="14"/>
    <row r="87" s="2" customFormat="1" ht="14"/>
    <row r="88" s="2" customFormat="1" ht="14"/>
    <row r="89" s="2" customFormat="1" ht="14"/>
    <row r="90" s="2" customFormat="1" ht="14"/>
    <row r="91" s="2" customFormat="1" ht="14"/>
    <row r="92" s="2" customFormat="1" ht="14"/>
    <row r="93" s="2" customFormat="1" ht="14"/>
    <row r="94" s="2" customFormat="1" ht="14"/>
    <row r="95" s="2" customFormat="1" ht="14"/>
    <row r="96" s="2" customFormat="1" ht="14"/>
    <row r="97" s="2" customFormat="1" ht="14"/>
    <row r="98" s="2" customFormat="1" ht="14"/>
    <row r="99" s="2" customFormat="1" ht="14"/>
    <row r="100" s="2" customFormat="1" ht="14"/>
    <row r="101" s="2" customFormat="1" ht="14"/>
    <row r="102" s="2" customFormat="1" ht="14"/>
    <row r="103" s="2" customFormat="1" ht="14"/>
    <row r="104" s="2" customFormat="1" ht="14"/>
    <row r="105" s="2" customFormat="1" ht="14"/>
    <row r="106" s="2" customFormat="1" ht="14"/>
    <row r="107" s="2" customFormat="1" ht="14"/>
    <row r="108" s="2" customFormat="1" ht="14"/>
    <row r="109" s="2" customFormat="1" ht="14"/>
    <row r="110" s="2" customFormat="1" ht="14"/>
    <row r="111" s="2" customFormat="1" ht="14"/>
    <row r="112" s="2" customFormat="1" ht="14"/>
    <row r="113" s="2" customFormat="1" ht="14"/>
    <row r="114" s="2" customFormat="1" ht="14"/>
    <row r="115" s="2" customFormat="1" ht="14"/>
    <row r="116" s="2" customFormat="1" ht="14"/>
    <row r="117" s="2" customFormat="1" ht="14"/>
    <row r="118" s="2" customFormat="1" ht="14"/>
    <row r="119" s="2" customFormat="1" ht="14"/>
    <row r="120" s="2" customFormat="1" ht="14"/>
    <row r="121" s="2" customFormat="1" ht="14"/>
    <row r="122" s="2" customFormat="1" ht="14"/>
    <row r="123" s="2" customFormat="1" ht="14"/>
    <row r="124" s="2" customFormat="1" ht="14"/>
    <row r="125" s="2" customFormat="1" ht="14"/>
    <row r="126" s="2" customFormat="1" ht="14"/>
    <row r="127" s="2" customFormat="1" ht="14"/>
    <row r="128" s="2" customFormat="1" ht="14"/>
    <row r="129" s="2" customFormat="1" ht="14"/>
    <row r="130" s="2" customFormat="1" ht="14"/>
  </sheetData>
  <sheetProtection sheet="1" objects="1" scenarios="1"/>
  <mergeCells count="7">
    <mergeCell ref="B11:C11"/>
    <mergeCell ref="B12:C12"/>
    <mergeCell ref="B23:C23"/>
    <mergeCell ref="F9:F10"/>
    <mergeCell ref="H9:H10"/>
    <mergeCell ref="E23:H23"/>
    <mergeCell ref="G9:G10"/>
  </mergeCells>
  <dataValidations count="5">
    <dataValidation type="list" allowBlank="1" showInputMessage="1" showErrorMessage="1" sqref="B9" xr:uid="{2672F202-5FC2-EF4F-BA7D-98FEB27A3928}">
      <formula1>Kantone</formula1>
    </dataValidation>
    <dataValidation type="list" allowBlank="1" showInputMessage="1" showErrorMessage="1" sqref="B10" xr:uid="{9308A731-A29E-6A45-BB29-C016C3C28550}">
      <formula1>Rechtsform</formula1>
    </dataValidation>
    <dataValidation type="list" allowBlank="1" showInputMessage="1" showErrorMessage="1" sqref="B11:C12" xr:uid="{48ED6F11-E01C-7D49-8659-8091E1B85F83}">
      <formula1>Massnahmen</formula1>
    </dataValidation>
    <dataValidation type="list" allowBlank="1" showInputMessage="1" showErrorMessage="1" sqref="B23" xr:uid="{B71114D2-CA3C-C842-B501-F064B93778DF}">
      <formula1>"mit Fahrtkosten (Lohn und Auto),mit Fahrtkosten (nur Auto),ohne Fahrtkosten"</formula1>
    </dataValidation>
    <dataValidation type="list" allowBlank="1" showInputMessage="1" showErrorMessage="1" sqref="E23:H23" xr:uid="{FE5906B2-8C04-6248-B03C-BBFC6DC05357}">
      <formula1>"pro Klient 1 Besuch pro Tag,pro Klient 2 Besuche pro Tag"</formula1>
    </dataValidation>
  </dataValidations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641BA-2AD3-C142-A2B5-C69D140529A7}">
  <dimension ref="A1:G46"/>
  <sheetViews>
    <sheetView showGridLines="0" workbookViewId="0">
      <selection activeCell="B2" sqref="B2"/>
    </sheetView>
  </sheetViews>
  <sheetFormatPr baseColWidth="10" defaultColWidth="11" defaultRowHeight="16"/>
  <cols>
    <col min="1" max="1" width="23.1640625" customWidth="1"/>
    <col min="2" max="4" width="12.83203125" style="5" customWidth="1"/>
  </cols>
  <sheetData>
    <row r="1" spans="1:7">
      <c r="A1" s="16" t="s">
        <v>19</v>
      </c>
      <c r="B1" s="5" t="s">
        <v>20</v>
      </c>
      <c r="C1" s="5" t="s">
        <v>21</v>
      </c>
      <c r="D1" s="5" t="s">
        <v>22</v>
      </c>
    </row>
    <row r="2" spans="1:7">
      <c r="A2" s="21">
        <v>4</v>
      </c>
      <c r="B2" s="17">
        <f>IF(Main!$E$23="pro Klient 1 Besuch pro Tag",ROUND(A2*Main!$I$11/60*Main!$F$11,0)+IF(ISNUMBER(Main!$F$12),ROUND(Simulation!A2*Main!$I$11/60*Main!$F$12,0),0),ROUND(A2*Main!$I$11/60*Main!$H$11,0)+IF(ISNUMBER(Main!$H$12),ROUND(Simulation!A2*Main!$I$11/60*Main!$H$12,0),0))</f>
        <v>277</v>
      </c>
      <c r="C2" s="17" cm="1">
        <f t="array" ref="C2">_xlfn.IFS(Main!$B$23="mit Fahrtkosten (Lohn und Auto)",ROUND((A2*Main!$B$17)+Main!$B$20,0),Main!$B$23="mit Fahrtkosten (nur Auto)",ROUND((A2*Main!$B$18)+Main!$B$20,0),Main!$B$23="ohne Fahrtkosten",ROUND((A2*Main!$B$19)+Main!$B$20,0))</f>
        <v>552</v>
      </c>
      <c r="D2" s="17">
        <f>B2-C2</f>
        <v>-275</v>
      </c>
    </row>
    <row r="3" spans="1:7">
      <c r="A3" s="18">
        <v>8</v>
      </c>
      <c r="B3" s="17">
        <f>IF(Main!$E$23="pro Klient 1 Besuch pro Tag",ROUND(A3*Main!$I$11/60*Main!$F$11,0)+IF(ISNUMBER(Main!$F$12),ROUND(Simulation!A3*Main!$I$11/60*Main!$F$12,0),0),ROUND(A3*Main!$I$11/60*Main!$H$11,0)+IF(ISNUMBER(Main!$H$12),ROUND(Simulation!A3*Main!$I$11/60*Main!$H$12,0),0))</f>
        <v>553</v>
      </c>
      <c r="C3" s="17" cm="1">
        <f t="array" ref="C3">_xlfn.IFS(Main!$B$23="mit Fahrtkosten (Lohn und Auto)",ROUND((A3*Main!$B$17)+Main!$B$20,0),Main!$B$23="mit Fahrtkosten (nur Auto)",ROUND((A3*Main!$B$18)+Main!$B$20,0),Main!$B$23="ohne Fahrtkosten",ROUND((A3*Main!$B$19)+Main!$B$20,0))</f>
        <v>705</v>
      </c>
      <c r="D3" s="17">
        <f t="shared" ref="D3:D41" si="0">B3-C3</f>
        <v>-152</v>
      </c>
    </row>
    <row r="4" spans="1:7">
      <c r="A4" s="21">
        <v>12</v>
      </c>
      <c r="B4" s="17">
        <f>IF(Main!$E$23="pro Klient 1 Besuch pro Tag",ROUND(A4*Main!$I$11/60*Main!$F$11,0)+IF(ISNUMBER(Main!$F$12),ROUND(Simulation!A4*Main!$I$11/60*Main!$F$12,0),0),ROUND(A4*Main!$I$11/60*Main!$H$11,0)+IF(ISNUMBER(Main!$H$12),ROUND(Simulation!A4*Main!$I$11/60*Main!$H$12,0),0))</f>
        <v>830</v>
      </c>
      <c r="C4" s="17" cm="1">
        <f t="array" ref="C4">_xlfn.IFS(Main!$B$23="mit Fahrtkosten (Lohn und Auto)",ROUND((A4*Main!$B$17)+Main!$B$20,0),Main!$B$23="mit Fahrtkosten (nur Auto)",ROUND((A4*Main!$B$18)+Main!$B$20,0),Main!$B$23="ohne Fahrtkosten",ROUND((A4*Main!$B$19)+Main!$B$20,0))</f>
        <v>857</v>
      </c>
      <c r="D4" s="17">
        <f t="shared" si="0"/>
        <v>-27</v>
      </c>
    </row>
    <row r="5" spans="1:7">
      <c r="A5" s="18">
        <v>16</v>
      </c>
      <c r="B5" s="17">
        <f>IF(Main!$E$23="pro Klient 1 Besuch pro Tag",ROUND(A5*Main!$I$11/60*Main!$F$11,0)+IF(ISNUMBER(Main!$F$12),ROUND(Simulation!A5*Main!$I$11/60*Main!$F$12,0),0),ROUND(A5*Main!$I$11/60*Main!$H$11,0)+IF(ISNUMBER(Main!$H$12),ROUND(Simulation!A5*Main!$I$11/60*Main!$H$12,0),0))</f>
        <v>1106</v>
      </c>
      <c r="C5" s="17" cm="1">
        <f t="array" ref="C5">_xlfn.IFS(Main!$B$23="mit Fahrtkosten (Lohn und Auto)",ROUND((A5*Main!$B$17)+Main!$B$20,0),Main!$B$23="mit Fahrtkosten (nur Auto)",ROUND((A5*Main!$B$18)+Main!$B$20,0),Main!$B$23="ohne Fahrtkosten",ROUND((A5*Main!$B$19)+Main!$B$20,0))</f>
        <v>1009</v>
      </c>
      <c r="D5" s="17">
        <f t="shared" si="0"/>
        <v>97</v>
      </c>
    </row>
    <row r="6" spans="1:7">
      <c r="A6" s="21">
        <v>20</v>
      </c>
      <c r="B6" s="17">
        <f>IF(Main!$E$23="pro Klient 1 Besuch pro Tag",ROUND(A6*Main!$I$11/60*Main!$F$11,0)+IF(ISNUMBER(Main!$F$12),ROUND(Simulation!A6*Main!$I$11/60*Main!$F$12,0),0),ROUND(A6*Main!$I$11/60*Main!$H$11,0)+IF(ISNUMBER(Main!$H$12),ROUND(Simulation!A6*Main!$I$11/60*Main!$H$12,0),0))</f>
        <v>1383</v>
      </c>
      <c r="C6" s="17" cm="1">
        <f t="array" ref="C6">_xlfn.IFS(Main!$B$23="mit Fahrtkosten (Lohn und Auto)",ROUND((A6*Main!$B$17)+Main!$B$20,0),Main!$B$23="mit Fahrtkosten (nur Auto)",ROUND((A6*Main!$B$18)+Main!$B$20,0),Main!$B$23="ohne Fahrtkosten",ROUND((A6*Main!$B$19)+Main!$B$20,0))</f>
        <v>1161</v>
      </c>
      <c r="D6" s="17">
        <f t="shared" si="0"/>
        <v>222</v>
      </c>
      <c r="G6" s="25"/>
    </row>
    <row r="7" spans="1:7">
      <c r="A7" s="18">
        <v>24</v>
      </c>
      <c r="B7" s="17">
        <f>IF(Main!$E$23="pro Klient 1 Besuch pro Tag",ROUND(A7*Main!$I$11/60*Main!$F$11,0)+IF(ISNUMBER(Main!$F$12),ROUND(Simulation!A7*Main!$I$11/60*Main!$F$12,0),0),ROUND(A7*Main!$I$11/60*Main!$H$11,0)+IF(ISNUMBER(Main!$H$12),ROUND(Simulation!A7*Main!$I$11/60*Main!$H$12,0),0))</f>
        <v>1659</v>
      </c>
      <c r="C7" s="17" cm="1">
        <f t="array" ref="C7">_xlfn.IFS(Main!$B$23="mit Fahrtkosten (Lohn und Auto)",ROUND((A7*Main!$B$17)+Main!$B$20,0),Main!$B$23="mit Fahrtkosten (nur Auto)",ROUND((A7*Main!$B$18)+Main!$B$20,0),Main!$B$23="ohne Fahrtkosten",ROUND((A7*Main!$B$19)+Main!$B$20,0))</f>
        <v>1314</v>
      </c>
      <c r="D7" s="17">
        <f t="shared" si="0"/>
        <v>345</v>
      </c>
    </row>
    <row r="8" spans="1:7">
      <c r="A8" s="21">
        <v>28</v>
      </c>
      <c r="B8" s="17">
        <f>IF(Main!$E$23="pro Klient 1 Besuch pro Tag",ROUND(A8*Main!$I$11/60*Main!$F$11,0)+IF(ISNUMBER(Main!$F$12),ROUND(Simulation!A8*Main!$I$11/60*Main!$F$12,0),0),ROUND(A8*Main!$I$11/60*Main!$H$11,0)+IF(ISNUMBER(Main!$H$12),ROUND(Simulation!A8*Main!$I$11/60*Main!$H$12,0),0))</f>
        <v>1936</v>
      </c>
      <c r="C8" s="17" cm="1">
        <f t="array" ref="C8">_xlfn.IFS(Main!$B$23="mit Fahrtkosten (Lohn und Auto)",ROUND((A8*Main!$B$17)+Main!$B$20,0),Main!$B$23="mit Fahrtkosten (nur Auto)",ROUND((A8*Main!$B$18)+Main!$B$20,0),Main!$B$23="ohne Fahrtkosten",ROUND((A8*Main!$B$19)+Main!$B$20,0))</f>
        <v>1466</v>
      </c>
      <c r="D8" s="17">
        <f t="shared" si="0"/>
        <v>470</v>
      </c>
    </row>
    <row r="9" spans="1:7">
      <c r="A9" s="18">
        <v>32</v>
      </c>
      <c r="B9" s="17">
        <f>IF(Main!$E$23="pro Klient 1 Besuch pro Tag",ROUND(A9*Main!$I$11/60*Main!$F$11,0)+IF(ISNUMBER(Main!$F$12),ROUND(Simulation!A9*Main!$I$11/60*Main!$F$12,0),0),ROUND(A9*Main!$I$11/60*Main!$H$11,0)+IF(ISNUMBER(Main!$H$12),ROUND(Simulation!A9*Main!$I$11/60*Main!$H$12,0),0))</f>
        <v>2212</v>
      </c>
      <c r="C9" s="17" cm="1">
        <f t="array" ref="C9">_xlfn.IFS(Main!$B$23="mit Fahrtkosten (Lohn und Auto)",ROUND((A9*Main!$B$17)+Main!$B$20,0),Main!$B$23="mit Fahrtkosten (nur Auto)",ROUND((A9*Main!$B$18)+Main!$B$20,0),Main!$B$23="ohne Fahrtkosten",ROUND((A9*Main!$B$19)+Main!$B$20,0))</f>
        <v>1618</v>
      </c>
      <c r="D9" s="17">
        <f t="shared" si="0"/>
        <v>594</v>
      </c>
    </row>
    <row r="10" spans="1:7">
      <c r="A10" s="21">
        <v>36</v>
      </c>
      <c r="B10" s="17">
        <f>IF(Main!$E$23="pro Klient 1 Besuch pro Tag",ROUND(A10*Main!$I$11/60*Main!$F$11,0)+IF(ISNUMBER(Main!$F$12),ROUND(Simulation!A10*Main!$I$11/60*Main!$F$12,0),0),ROUND(A10*Main!$I$11/60*Main!$H$11,0)+IF(ISNUMBER(Main!$H$12),ROUND(Simulation!A10*Main!$I$11/60*Main!$H$12,0),0))</f>
        <v>2489</v>
      </c>
      <c r="C10" s="17" cm="1">
        <f t="array" ref="C10">_xlfn.IFS(Main!$B$23="mit Fahrtkosten (Lohn und Auto)",ROUND((A10*Main!$B$17)+Main!$B$20,0),Main!$B$23="mit Fahrtkosten (nur Auto)",ROUND((A10*Main!$B$18)+Main!$B$20,0),Main!$B$23="ohne Fahrtkosten",ROUND((A10*Main!$B$19)+Main!$B$20,0))</f>
        <v>1770</v>
      </c>
      <c r="D10" s="17">
        <f t="shared" si="0"/>
        <v>719</v>
      </c>
    </row>
    <row r="11" spans="1:7">
      <c r="A11" s="18">
        <v>40</v>
      </c>
      <c r="B11" s="17">
        <f>IF(Main!$E$23="pro Klient 1 Besuch pro Tag",ROUND(A11*Main!$I$11/60*Main!$F$11,0)+IF(ISNUMBER(Main!$F$12),ROUND(Simulation!A11*Main!$I$11/60*Main!$F$12,0),0),ROUND(A11*Main!$I$11/60*Main!$H$11,0)+IF(ISNUMBER(Main!$H$12),ROUND(Simulation!A11*Main!$I$11/60*Main!$H$12,0),0))</f>
        <v>2765</v>
      </c>
      <c r="C11" s="17" cm="1">
        <f t="array" ref="C11">_xlfn.IFS(Main!$B$23="mit Fahrtkosten (Lohn und Auto)",ROUND((A11*Main!$B$17)+Main!$B$20,0),Main!$B$23="mit Fahrtkosten (nur Auto)",ROUND((A11*Main!$B$18)+Main!$B$20,0),Main!$B$23="ohne Fahrtkosten",ROUND((A11*Main!$B$19)+Main!$B$20,0))</f>
        <v>1923</v>
      </c>
      <c r="D11" s="17">
        <f t="shared" si="0"/>
        <v>842</v>
      </c>
    </row>
    <row r="12" spans="1:7">
      <c r="A12" s="21">
        <v>44</v>
      </c>
      <c r="B12" s="17">
        <f>IF(Main!$E$23="pro Klient 1 Besuch pro Tag",ROUND(A12*Main!$I$11/60*Main!$F$11,0)+IF(ISNUMBER(Main!$F$12),ROUND(Simulation!A12*Main!$I$11/60*Main!$F$12,0),0),ROUND(A12*Main!$I$11/60*Main!$H$11,0)+IF(ISNUMBER(Main!$H$12),ROUND(Simulation!A12*Main!$I$11/60*Main!$H$12,0),0))</f>
        <v>3042</v>
      </c>
      <c r="C12" s="17" cm="1">
        <f t="array" ref="C12">_xlfn.IFS(Main!$B$23="mit Fahrtkosten (Lohn und Auto)",ROUND((A12*Main!$B$17)+Main!$B$20,0),Main!$B$23="mit Fahrtkosten (nur Auto)",ROUND((A12*Main!$B$18)+Main!$B$20,0),Main!$B$23="ohne Fahrtkosten",ROUND((A12*Main!$B$19)+Main!$B$20,0))</f>
        <v>2075</v>
      </c>
      <c r="D12" s="17">
        <f t="shared" si="0"/>
        <v>967</v>
      </c>
    </row>
    <row r="13" spans="1:7">
      <c r="A13" s="18">
        <v>48</v>
      </c>
      <c r="B13" s="17">
        <f>IF(Main!$E$23="pro Klient 1 Besuch pro Tag",ROUND(A13*Main!$I$11/60*Main!$F$11,0)+IF(ISNUMBER(Main!$F$12),ROUND(Simulation!A13*Main!$I$11/60*Main!$F$12,0),0),ROUND(A13*Main!$I$11/60*Main!$H$11,0)+IF(ISNUMBER(Main!$H$12),ROUND(Simulation!A13*Main!$I$11/60*Main!$H$12,0),0))</f>
        <v>3318</v>
      </c>
      <c r="C13" s="17" cm="1">
        <f t="array" ref="C13">_xlfn.IFS(Main!$B$23="mit Fahrtkosten (Lohn und Auto)",ROUND((A13*Main!$B$17)+Main!$B$20,0),Main!$B$23="mit Fahrtkosten (nur Auto)",ROUND((A13*Main!$B$18)+Main!$B$20,0),Main!$B$23="ohne Fahrtkosten",ROUND((A13*Main!$B$19)+Main!$B$20,0))</f>
        <v>2227</v>
      </c>
      <c r="D13" s="17">
        <f t="shared" si="0"/>
        <v>1091</v>
      </c>
    </row>
    <row r="14" spans="1:7">
      <c r="A14" s="21">
        <v>52</v>
      </c>
      <c r="B14" s="17">
        <f>IF(Main!$E$23="pro Klient 1 Besuch pro Tag",ROUND(A14*Main!$I$11/60*Main!$F$11,0)+IF(ISNUMBER(Main!$F$12),ROUND(Simulation!A14*Main!$I$11/60*Main!$F$12,0),0),ROUND(A14*Main!$I$11/60*Main!$H$11,0)+IF(ISNUMBER(Main!$H$12),ROUND(Simulation!A14*Main!$I$11/60*Main!$H$12,0),0))</f>
        <v>3595</v>
      </c>
      <c r="C14" s="17" cm="1">
        <f t="array" ref="C14">_xlfn.IFS(Main!$B$23="mit Fahrtkosten (Lohn und Auto)",ROUND((A14*Main!$B$17)+Main!$B$20,0),Main!$B$23="mit Fahrtkosten (nur Auto)",ROUND((A14*Main!$B$18)+Main!$B$20,0),Main!$B$23="ohne Fahrtkosten",ROUND((A14*Main!$B$19)+Main!$B$20,0))</f>
        <v>2379</v>
      </c>
      <c r="D14" s="17">
        <f t="shared" si="0"/>
        <v>1216</v>
      </c>
    </row>
    <row r="15" spans="1:7">
      <c r="A15" s="18">
        <v>56</v>
      </c>
      <c r="B15" s="17">
        <f>IF(Main!$E$23="pro Klient 1 Besuch pro Tag",ROUND(A15*Main!$I$11/60*Main!$F$11,0)+IF(ISNUMBER(Main!$F$12),ROUND(Simulation!A15*Main!$I$11/60*Main!$F$12,0),0),ROUND(A15*Main!$I$11/60*Main!$H$11,0)+IF(ISNUMBER(Main!$H$12),ROUND(Simulation!A15*Main!$I$11/60*Main!$H$12,0),0))</f>
        <v>3871</v>
      </c>
      <c r="C15" s="17" cm="1">
        <f t="array" ref="C15">_xlfn.IFS(Main!$B$23="mit Fahrtkosten (Lohn und Auto)",ROUND((A15*Main!$B$17)+Main!$B$20,0),Main!$B$23="mit Fahrtkosten (nur Auto)",ROUND((A15*Main!$B$18)+Main!$B$20,0),Main!$B$23="ohne Fahrtkosten",ROUND((A15*Main!$B$19)+Main!$B$20,0))</f>
        <v>2532</v>
      </c>
      <c r="D15" s="17">
        <f t="shared" si="0"/>
        <v>1339</v>
      </c>
    </row>
    <row r="16" spans="1:7">
      <c r="A16" s="21">
        <v>60</v>
      </c>
      <c r="B16" s="17">
        <f>IF(Main!$E$23="pro Klient 1 Besuch pro Tag",ROUND(A16*Main!$I$11/60*Main!$F$11,0)+IF(ISNUMBER(Main!$F$12),ROUND(Simulation!A16*Main!$I$11/60*Main!$F$12,0),0),ROUND(A16*Main!$I$11/60*Main!$H$11,0)+IF(ISNUMBER(Main!$H$12),ROUND(Simulation!A16*Main!$I$11/60*Main!$H$12,0),0))</f>
        <v>4148</v>
      </c>
      <c r="C16" s="17" cm="1">
        <f t="array" ref="C16">_xlfn.IFS(Main!$B$23="mit Fahrtkosten (Lohn und Auto)",ROUND((A16*Main!$B$17)+Main!$B$20,0),Main!$B$23="mit Fahrtkosten (nur Auto)",ROUND((A16*Main!$B$18)+Main!$B$20,0),Main!$B$23="ohne Fahrtkosten",ROUND((A16*Main!$B$19)+Main!$B$20,0))</f>
        <v>2684</v>
      </c>
      <c r="D16" s="17">
        <f t="shared" si="0"/>
        <v>1464</v>
      </c>
    </row>
    <row r="17" spans="1:4">
      <c r="A17" s="18">
        <v>64</v>
      </c>
      <c r="B17" s="17">
        <f>IF(Main!$E$23="pro Klient 1 Besuch pro Tag",ROUND(A17*Main!$I$11/60*Main!$F$11,0)+IF(ISNUMBER(Main!$F$12),ROUND(Simulation!A17*Main!$I$11/60*Main!$F$12,0),0),ROUND(A17*Main!$I$11/60*Main!$H$11,0)+IF(ISNUMBER(Main!$H$12),ROUND(Simulation!A17*Main!$I$11/60*Main!$H$12,0),0))</f>
        <v>4425</v>
      </c>
      <c r="C17" s="17" cm="1">
        <f t="array" ref="C17">_xlfn.IFS(Main!$B$23="mit Fahrtkosten (Lohn und Auto)",ROUND((A17*Main!$B$17)+Main!$B$20,0),Main!$B$23="mit Fahrtkosten (nur Auto)",ROUND((A17*Main!$B$18)+Main!$B$20,0),Main!$B$23="ohne Fahrtkosten",ROUND((A17*Main!$B$19)+Main!$B$20,0))</f>
        <v>2836</v>
      </c>
      <c r="D17" s="17">
        <f t="shared" si="0"/>
        <v>1589</v>
      </c>
    </row>
    <row r="18" spans="1:4">
      <c r="A18" s="21">
        <v>68</v>
      </c>
      <c r="B18" s="17">
        <f>IF(Main!$E$23="pro Klient 1 Besuch pro Tag",ROUND(A18*Main!$I$11/60*Main!$F$11,0)+IF(ISNUMBER(Main!$F$12),ROUND(Simulation!A18*Main!$I$11/60*Main!$F$12,0),0),ROUND(A18*Main!$I$11/60*Main!$H$11,0)+IF(ISNUMBER(Main!$H$12),ROUND(Simulation!A18*Main!$I$11/60*Main!$H$12,0),0))</f>
        <v>4701</v>
      </c>
      <c r="C18" s="17" cm="1">
        <f t="array" ref="C18">_xlfn.IFS(Main!$B$23="mit Fahrtkosten (Lohn und Auto)",ROUND((A18*Main!$B$17)+Main!$B$20,0),Main!$B$23="mit Fahrtkosten (nur Auto)",ROUND((A18*Main!$B$18)+Main!$B$20,0),Main!$B$23="ohne Fahrtkosten",ROUND((A18*Main!$B$19)+Main!$B$20,0))</f>
        <v>2989</v>
      </c>
      <c r="D18" s="17">
        <f t="shared" si="0"/>
        <v>1712</v>
      </c>
    </row>
    <row r="19" spans="1:4">
      <c r="A19" s="18">
        <v>72</v>
      </c>
      <c r="B19" s="17">
        <f>IF(Main!$E$23="pro Klient 1 Besuch pro Tag",ROUND(A19*Main!$I$11/60*Main!$F$11,0)+IF(ISNUMBER(Main!$F$12),ROUND(Simulation!A19*Main!$I$11/60*Main!$F$12,0),0),ROUND(A19*Main!$I$11/60*Main!$H$11,0)+IF(ISNUMBER(Main!$H$12),ROUND(Simulation!A19*Main!$I$11/60*Main!$H$12,0),0))</f>
        <v>4978</v>
      </c>
      <c r="C19" s="17" cm="1">
        <f t="array" ref="C19">_xlfn.IFS(Main!$B$23="mit Fahrtkosten (Lohn und Auto)",ROUND((A19*Main!$B$17)+Main!$B$20,0),Main!$B$23="mit Fahrtkosten (nur Auto)",ROUND((A19*Main!$B$18)+Main!$B$20,0),Main!$B$23="ohne Fahrtkosten",ROUND((A19*Main!$B$19)+Main!$B$20,0))</f>
        <v>3141</v>
      </c>
      <c r="D19" s="17">
        <f t="shared" si="0"/>
        <v>1837</v>
      </c>
    </row>
    <row r="20" spans="1:4">
      <c r="A20" s="21">
        <v>76</v>
      </c>
      <c r="B20" s="17">
        <f>IF(Main!$E$23="pro Klient 1 Besuch pro Tag",ROUND(A20*Main!$I$11/60*Main!$F$11,0)+IF(ISNUMBER(Main!$F$12),ROUND(Simulation!A20*Main!$I$11/60*Main!$F$12,0),0),ROUND(A20*Main!$I$11/60*Main!$H$11,0)+IF(ISNUMBER(Main!$H$12),ROUND(Simulation!A20*Main!$I$11/60*Main!$H$12,0),0))</f>
        <v>5254</v>
      </c>
      <c r="C20" s="17" cm="1">
        <f t="array" ref="C20">_xlfn.IFS(Main!$B$23="mit Fahrtkosten (Lohn und Auto)",ROUND((A20*Main!$B$17)+Main!$B$20,0),Main!$B$23="mit Fahrtkosten (nur Auto)",ROUND((A20*Main!$B$18)+Main!$B$20,0),Main!$B$23="ohne Fahrtkosten",ROUND((A20*Main!$B$19)+Main!$B$20,0))</f>
        <v>3293</v>
      </c>
      <c r="D20" s="17">
        <f t="shared" si="0"/>
        <v>1961</v>
      </c>
    </row>
    <row r="21" spans="1:4">
      <c r="A21" s="21">
        <v>80</v>
      </c>
      <c r="B21" s="17">
        <f>IF(Main!$E$23="pro Klient 1 Besuch pro Tag",ROUND(A21*Main!$I$11/60*Main!$F$11,0)+IF(ISNUMBER(Main!$F$12),ROUND(Simulation!A21*Main!$I$11/60*Main!$F$12,0),0),ROUND(A21*Main!$I$11/60*Main!$H$11,0)+IF(ISNUMBER(Main!$H$12),ROUND(Simulation!A21*Main!$I$11/60*Main!$H$12,0),0))</f>
        <v>5531</v>
      </c>
      <c r="C21" s="17" cm="1">
        <f t="array" ref="C21">_xlfn.IFS(Main!$B$23="mit Fahrtkosten (Lohn und Auto)",ROUND((A21*Main!$B$17)+Main!$B$20,0),Main!$B$23="mit Fahrtkosten (nur Auto)",ROUND((A21*Main!$B$18)+Main!$B$20,0),Main!$B$23="ohne Fahrtkosten",ROUND((A21*Main!$B$19)+Main!$B$20,0))</f>
        <v>3445</v>
      </c>
      <c r="D21" s="17">
        <f t="shared" si="0"/>
        <v>2086</v>
      </c>
    </row>
    <row r="22" spans="1:4">
      <c r="A22" s="18">
        <v>84</v>
      </c>
      <c r="B22" s="17">
        <f>IF(Main!$E$23="pro Klient 1 Besuch pro Tag",ROUND(A22*Main!$I$11/60*Main!$F$11,0)+IF(ISNUMBER(Main!$F$12),ROUND(Simulation!A22*Main!$I$11/60*Main!$F$12,0),0),ROUND(A22*Main!$I$11/60*Main!$H$11,0)+IF(ISNUMBER(Main!$H$12),ROUND(Simulation!A22*Main!$I$11/60*Main!$H$12,0),0))</f>
        <v>5807</v>
      </c>
      <c r="C22" s="17" cm="1">
        <f t="array" ref="C22">_xlfn.IFS(Main!$B$23="mit Fahrtkosten (Lohn und Auto)",ROUND((A22*Main!$B$17)+Main!$B$20,0),Main!$B$23="mit Fahrtkosten (nur Auto)",ROUND((A22*Main!$B$18)+Main!$B$20,0),Main!$B$23="ohne Fahrtkosten",ROUND((A22*Main!$B$19)+Main!$B$20,0))</f>
        <v>3598</v>
      </c>
      <c r="D22" s="17">
        <f t="shared" si="0"/>
        <v>2209</v>
      </c>
    </row>
    <row r="23" spans="1:4">
      <c r="A23" s="21">
        <v>88</v>
      </c>
      <c r="B23" s="17">
        <f>IF(Main!$E$23="pro Klient 1 Besuch pro Tag",ROUND(A23*Main!$I$11/60*Main!$F$11,0)+IF(ISNUMBER(Main!$F$12),ROUND(Simulation!A23*Main!$I$11/60*Main!$F$12,0),0),ROUND(A23*Main!$I$11/60*Main!$H$11,0)+IF(ISNUMBER(Main!$H$12),ROUND(Simulation!A23*Main!$I$11/60*Main!$H$12,0),0))</f>
        <v>6084</v>
      </c>
      <c r="C23" s="17" cm="1">
        <f t="array" ref="C23">_xlfn.IFS(Main!$B$23="mit Fahrtkosten (Lohn und Auto)",ROUND((A23*Main!$B$17)+Main!$B$20,0),Main!$B$23="mit Fahrtkosten (nur Auto)",ROUND((A23*Main!$B$18)+Main!$B$20,0),Main!$B$23="ohne Fahrtkosten",ROUND((A23*Main!$B$19)+Main!$B$20,0))</f>
        <v>3750</v>
      </c>
      <c r="D23" s="17">
        <f t="shared" si="0"/>
        <v>2334</v>
      </c>
    </row>
    <row r="24" spans="1:4">
      <c r="A24" s="18">
        <v>92</v>
      </c>
      <c r="B24" s="17">
        <f>IF(Main!$E$23="pro Klient 1 Besuch pro Tag",ROUND(A24*Main!$I$11/60*Main!$F$11,0)+IF(ISNUMBER(Main!$F$12),ROUND(Simulation!A24*Main!$I$11/60*Main!$F$12,0),0),ROUND(A24*Main!$I$11/60*Main!$H$11,0)+IF(ISNUMBER(Main!$H$12),ROUND(Simulation!A24*Main!$I$11/60*Main!$H$12,0),0))</f>
        <v>6360</v>
      </c>
      <c r="C24" s="17" cm="1">
        <f t="array" ref="C24">_xlfn.IFS(Main!$B$23="mit Fahrtkosten (Lohn und Auto)",ROUND((A24*Main!$B$17)+Main!$B$20,0),Main!$B$23="mit Fahrtkosten (nur Auto)",ROUND((A24*Main!$B$18)+Main!$B$20,0),Main!$B$23="ohne Fahrtkosten",ROUND((A24*Main!$B$19)+Main!$B$20,0))</f>
        <v>3902</v>
      </c>
      <c r="D24" s="17">
        <f t="shared" si="0"/>
        <v>2458</v>
      </c>
    </row>
    <row r="25" spans="1:4">
      <c r="A25" s="21">
        <v>96</v>
      </c>
      <c r="B25" s="17">
        <f>IF(Main!$E$23="pro Klient 1 Besuch pro Tag",ROUND(A25*Main!$I$11/60*Main!$F$11,0)+IF(ISNUMBER(Main!$F$12),ROUND(Simulation!A25*Main!$I$11/60*Main!$F$12,0),0),ROUND(A25*Main!$I$11/60*Main!$H$11,0)+IF(ISNUMBER(Main!$H$12),ROUND(Simulation!A25*Main!$I$11/60*Main!$H$12,0),0))</f>
        <v>6637</v>
      </c>
      <c r="C25" s="17" cm="1">
        <f t="array" ref="C25">_xlfn.IFS(Main!$B$23="mit Fahrtkosten (Lohn und Auto)",ROUND((A25*Main!$B$17)+Main!$B$20,0),Main!$B$23="mit Fahrtkosten (nur Auto)",ROUND((A25*Main!$B$18)+Main!$B$20,0),Main!$B$23="ohne Fahrtkosten",ROUND((A25*Main!$B$19)+Main!$B$20,0))</f>
        <v>4054</v>
      </c>
      <c r="D25" s="17">
        <f t="shared" si="0"/>
        <v>2583</v>
      </c>
    </row>
    <row r="26" spans="1:4">
      <c r="A26" s="18">
        <v>100</v>
      </c>
      <c r="B26" s="17">
        <f>IF(Main!$E$23="pro Klient 1 Besuch pro Tag",ROUND(A26*Main!$I$11/60*Main!$F$11,0)+IF(ISNUMBER(Main!$F$12),ROUND(Simulation!A26*Main!$I$11/60*Main!$F$12,0),0),ROUND(A26*Main!$I$11/60*Main!$H$11,0)+IF(ISNUMBER(Main!$H$12),ROUND(Simulation!A26*Main!$I$11/60*Main!$H$12,0),0))</f>
        <v>6913</v>
      </c>
      <c r="C26" s="17" cm="1">
        <f t="array" ref="C26">_xlfn.IFS(Main!$B$23="mit Fahrtkosten (Lohn und Auto)",ROUND((A26*Main!$B$17)+Main!$B$20,0),Main!$B$23="mit Fahrtkosten (nur Auto)",ROUND((A26*Main!$B$18)+Main!$B$20,0),Main!$B$23="ohne Fahrtkosten",ROUND((A26*Main!$B$19)+Main!$B$20,0))</f>
        <v>4207</v>
      </c>
      <c r="D26" s="17">
        <f t="shared" si="0"/>
        <v>2706</v>
      </c>
    </row>
    <row r="27" spans="1:4">
      <c r="A27" s="21">
        <v>104</v>
      </c>
      <c r="B27" s="17">
        <f>IF(Main!$E$23="pro Klient 1 Besuch pro Tag",ROUND(A27*Main!$I$11/60*Main!$F$11,0)+IF(ISNUMBER(Main!$F$12),ROUND(Simulation!A27*Main!$I$11/60*Main!$F$12,0),0),ROUND(A27*Main!$I$11/60*Main!$H$11,0)+IF(ISNUMBER(Main!$H$12),ROUND(Simulation!A27*Main!$I$11/60*Main!$H$12,0),0))</f>
        <v>7190</v>
      </c>
      <c r="C27" s="17" cm="1">
        <f t="array" ref="C27">_xlfn.IFS(Main!$B$23="mit Fahrtkosten (Lohn und Auto)",ROUND((A27*Main!$B$17)+Main!$B$20,0),Main!$B$23="mit Fahrtkosten (nur Auto)",ROUND((A27*Main!$B$18)+Main!$B$20,0),Main!$B$23="ohne Fahrtkosten",ROUND((A27*Main!$B$19)+Main!$B$20,0))</f>
        <v>4359</v>
      </c>
      <c r="D27" s="17">
        <f t="shared" si="0"/>
        <v>2831</v>
      </c>
    </row>
    <row r="28" spans="1:4">
      <c r="A28" s="18">
        <v>108</v>
      </c>
      <c r="B28" s="17">
        <f>IF(Main!$E$23="pro Klient 1 Besuch pro Tag",ROUND(A28*Main!$I$11/60*Main!$F$11,0)+IF(ISNUMBER(Main!$F$12),ROUND(Simulation!A28*Main!$I$11/60*Main!$F$12,0),0),ROUND(A28*Main!$I$11/60*Main!$H$11,0)+IF(ISNUMBER(Main!$H$12),ROUND(Simulation!A28*Main!$I$11/60*Main!$H$12,0),0))</f>
        <v>7466</v>
      </c>
      <c r="C28" s="17" cm="1">
        <f t="array" ref="C28">_xlfn.IFS(Main!$B$23="mit Fahrtkosten (Lohn und Auto)",ROUND((A28*Main!$B$17)+Main!$B$20,0),Main!$B$23="mit Fahrtkosten (nur Auto)",ROUND((A28*Main!$B$18)+Main!$B$20,0),Main!$B$23="ohne Fahrtkosten",ROUND((A28*Main!$B$19)+Main!$B$20,0))</f>
        <v>4511</v>
      </c>
      <c r="D28" s="17">
        <f t="shared" si="0"/>
        <v>2955</v>
      </c>
    </row>
    <row r="29" spans="1:4">
      <c r="A29" s="21">
        <v>112</v>
      </c>
      <c r="B29" s="17">
        <f>IF(Main!$E$23="pro Klient 1 Besuch pro Tag",ROUND(A29*Main!$I$11/60*Main!$F$11,0)+IF(ISNUMBER(Main!$F$12),ROUND(Simulation!A29*Main!$I$11/60*Main!$F$12,0),0),ROUND(A29*Main!$I$11/60*Main!$H$11,0)+IF(ISNUMBER(Main!$H$12),ROUND(Simulation!A29*Main!$I$11/60*Main!$H$12,0),0))</f>
        <v>7743</v>
      </c>
      <c r="C29" s="17" cm="1">
        <f t="array" ref="C29">_xlfn.IFS(Main!$B$23="mit Fahrtkosten (Lohn und Auto)",ROUND((A29*Main!$B$17)+Main!$B$20,0),Main!$B$23="mit Fahrtkosten (nur Auto)",ROUND((A29*Main!$B$18)+Main!$B$20,0),Main!$B$23="ohne Fahrtkosten",ROUND((A29*Main!$B$19)+Main!$B$20,0))</f>
        <v>4663</v>
      </c>
      <c r="D29" s="17">
        <f t="shared" si="0"/>
        <v>3080</v>
      </c>
    </row>
    <row r="30" spans="1:4">
      <c r="A30" s="18">
        <v>116</v>
      </c>
      <c r="B30" s="17">
        <f>IF(Main!$E$23="pro Klient 1 Besuch pro Tag",ROUND(A30*Main!$I$11/60*Main!$F$11,0)+IF(ISNUMBER(Main!$F$12),ROUND(Simulation!A30*Main!$I$11/60*Main!$F$12,0),0),ROUND(A30*Main!$I$11/60*Main!$H$11,0)+IF(ISNUMBER(Main!$H$12),ROUND(Simulation!A30*Main!$I$11/60*Main!$H$12,0),0))</f>
        <v>8019</v>
      </c>
      <c r="C30" s="17" cm="1">
        <f t="array" ref="C30">_xlfn.IFS(Main!$B$23="mit Fahrtkosten (Lohn und Auto)",ROUND((A30*Main!$B$17)+Main!$B$20,0),Main!$B$23="mit Fahrtkosten (nur Auto)",ROUND((A30*Main!$B$18)+Main!$B$20,0),Main!$B$23="ohne Fahrtkosten",ROUND((A30*Main!$B$19)+Main!$B$20,0))</f>
        <v>4816</v>
      </c>
      <c r="D30" s="17">
        <f t="shared" si="0"/>
        <v>3203</v>
      </c>
    </row>
    <row r="31" spans="1:4">
      <c r="A31" s="21">
        <v>120</v>
      </c>
      <c r="B31" s="17">
        <f>IF(Main!$E$23="pro Klient 1 Besuch pro Tag",ROUND(A31*Main!$I$11/60*Main!$F$11,0)+IF(ISNUMBER(Main!$F$12),ROUND(Simulation!A31*Main!$I$11/60*Main!$F$12,0),0),ROUND(A31*Main!$I$11/60*Main!$H$11,0)+IF(ISNUMBER(Main!$H$12),ROUND(Simulation!A31*Main!$I$11/60*Main!$H$12,0),0))</f>
        <v>8296</v>
      </c>
      <c r="C31" s="17" cm="1">
        <f t="array" ref="C31">_xlfn.IFS(Main!$B$23="mit Fahrtkosten (Lohn und Auto)",ROUND((A31*Main!$B$17)+Main!$B$20,0),Main!$B$23="mit Fahrtkosten (nur Auto)",ROUND((A31*Main!$B$18)+Main!$B$20,0),Main!$B$23="ohne Fahrtkosten",ROUND((A31*Main!$B$19)+Main!$B$20,0))</f>
        <v>4968</v>
      </c>
      <c r="D31" s="17">
        <f t="shared" si="0"/>
        <v>3328</v>
      </c>
    </row>
    <row r="32" spans="1:4">
      <c r="A32" s="18">
        <v>124</v>
      </c>
      <c r="B32" s="17">
        <f>IF(Main!$E$23="pro Klient 1 Besuch pro Tag",ROUND(A32*Main!$I$11/60*Main!$F$11,0)+IF(ISNUMBER(Main!$F$12),ROUND(Simulation!A32*Main!$I$11/60*Main!$F$12,0),0),ROUND(A32*Main!$I$11/60*Main!$H$11,0)+IF(ISNUMBER(Main!$H$12),ROUND(Simulation!A32*Main!$I$11/60*Main!$H$12,0),0))</f>
        <v>8573</v>
      </c>
      <c r="C32" s="17" cm="1">
        <f t="array" ref="C32">_xlfn.IFS(Main!$B$23="mit Fahrtkosten (Lohn und Auto)",ROUND((A32*Main!$B$17)+Main!$B$20,0),Main!$B$23="mit Fahrtkosten (nur Auto)",ROUND((A32*Main!$B$18)+Main!$B$20,0),Main!$B$23="ohne Fahrtkosten",ROUND((A32*Main!$B$19)+Main!$B$20,0))</f>
        <v>5120</v>
      </c>
      <c r="D32" s="17">
        <f t="shared" si="0"/>
        <v>3453</v>
      </c>
    </row>
    <row r="33" spans="1:4">
      <c r="A33" s="21">
        <v>128</v>
      </c>
      <c r="B33" s="17">
        <f>IF(Main!$E$23="pro Klient 1 Besuch pro Tag",ROUND(A33*Main!$I$11/60*Main!$F$11,0)+IF(ISNUMBER(Main!$F$12),ROUND(Simulation!A33*Main!$I$11/60*Main!$F$12,0),0),ROUND(A33*Main!$I$11/60*Main!$H$11,0)+IF(ISNUMBER(Main!$H$12),ROUND(Simulation!A33*Main!$I$11/60*Main!$H$12,0),0))</f>
        <v>8849</v>
      </c>
      <c r="C33" s="17" cm="1">
        <f t="array" ref="C33">_xlfn.IFS(Main!$B$23="mit Fahrtkosten (Lohn und Auto)",ROUND((A33*Main!$B$17)+Main!$B$20,0),Main!$B$23="mit Fahrtkosten (nur Auto)",ROUND((A33*Main!$B$18)+Main!$B$20,0),Main!$B$23="ohne Fahrtkosten",ROUND((A33*Main!$B$19)+Main!$B$20,0))</f>
        <v>5273</v>
      </c>
      <c r="D33" s="17">
        <f t="shared" si="0"/>
        <v>3576</v>
      </c>
    </row>
    <row r="34" spans="1:4">
      <c r="A34" s="21">
        <v>132</v>
      </c>
      <c r="B34" s="17">
        <f>IF(Main!$E$23="pro Klient 1 Besuch pro Tag",ROUND(A34*Main!$I$11/60*Main!$F$11,0)+IF(ISNUMBER(Main!$F$12),ROUND(Simulation!A34*Main!$I$11/60*Main!$F$12,0),0),ROUND(A34*Main!$I$11/60*Main!$H$11,0)+IF(ISNUMBER(Main!$H$12),ROUND(Simulation!A34*Main!$I$11/60*Main!$H$12,0),0))</f>
        <v>9126</v>
      </c>
      <c r="C34" s="17" cm="1">
        <f t="array" ref="C34">_xlfn.IFS(Main!$B$23="mit Fahrtkosten (Lohn und Auto)",ROUND((A34*Main!$B$17)+Main!$B$20,0),Main!$B$23="mit Fahrtkosten (nur Auto)",ROUND((A34*Main!$B$18)+Main!$B$20,0),Main!$B$23="ohne Fahrtkosten",ROUND((A34*Main!$B$19)+Main!$B$20,0))</f>
        <v>5425</v>
      </c>
      <c r="D34" s="17">
        <f t="shared" si="0"/>
        <v>3701</v>
      </c>
    </row>
    <row r="35" spans="1:4">
      <c r="A35" s="18">
        <v>136</v>
      </c>
      <c r="B35" s="17">
        <f>IF(Main!$E$23="pro Klient 1 Besuch pro Tag",ROUND(A35*Main!$I$11/60*Main!$F$11,0)+IF(ISNUMBER(Main!$F$12),ROUND(Simulation!A35*Main!$I$11/60*Main!$F$12,0),0),ROUND(A35*Main!$I$11/60*Main!$H$11,0)+IF(ISNUMBER(Main!$H$12),ROUND(Simulation!A35*Main!$I$11/60*Main!$H$12,0),0))</f>
        <v>9402</v>
      </c>
      <c r="C35" s="17" cm="1">
        <f t="array" ref="C35">_xlfn.IFS(Main!$B$23="mit Fahrtkosten (Lohn und Auto)",ROUND((A35*Main!$B$17)+Main!$B$20,0),Main!$B$23="mit Fahrtkosten (nur Auto)",ROUND((A35*Main!$B$18)+Main!$B$20,0),Main!$B$23="ohne Fahrtkosten",ROUND((A35*Main!$B$19)+Main!$B$20,0))</f>
        <v>5577</v>
      </c>
      <c r="D35" s="17">
        <f t="shared" si="0"/>
        <v>3825</v>
      </c>
    </row>
    <row r="36" spans="1:4">
      <c r="A36" s="21">
        <v>140</v>
      </c>
      <c r="B36" s="17">
        <f>IF(Main!$E$23="pro Klient 1 Besuch pro Tag",ROUND(A36*Main!$I$11/60*Main!$F$11,0)+IF(ISNUMBER(Main!$F$12),ROUND(Simulation!A36*Main!$I$11/60*Main!$F$12,0),0),ROUND(A36*Main!$I$11/60*Main!$H$11,0)+IF(ISNUMBER(Main!$H$12),ROUND(Simulation!A36*Main!$I$11/60*Main!$H$12,0),0))</f>
        <v>9679</v>
      </c>
      <c r="C36" s="17" cm="1">
        <f t="array" ref="C36">_xlfn.IFS(Main!$B$23="mit Fahrtkosten (Lohn und Auto)",ROUND((A36*Main!$B$17)+Main!$B$20,0),Main!$B$23="mit Fahrtkosten (nur Auto)",ROUND((A36*Main!$B$18)+Main!$B$20,0),Main!$B$23="ohne Fahrtkosten",ROUND((A36*Main!$B$19)+Main!$B$20,0))</f>
        <v>5729</v>
      </c>
      <c r="D36" s="17">
        <f t="shared" si="0"/>
        <v>3950</v>
      </c>
    </row>
    <row r="37" spans="1:4">
      <c r="A37" s="18">
        <v>144</v>
      </c>
      <c r="B37" s="17">
        <f>IF(Main!$E$23="pro Klient 1 Besuch pro Tag",ROUND(A37*Main!$I$11/60*Main!$F$11,0)+IF(ISNUMBER(Main!$F$12),ROUND(Simulation!A37*Main!$I$11/60*Main!$F$12,0),0),ROUND(A37*Main!$I$11/60*Main!$H$11,0)+IF(ISNUMBER(Main!$H$12),ROUND(Simulation!A37*Main!$I$11/60*Main!$H$12,0),0))</f>
        <v>9955</v>
      </c>
      <c r="C37" s="17" cm="1">
        <f t="array" ref="C37">_xlfn.IFS(Main!$B$23="mit Fahrtkosten (Lohn und Auto)",ROUND((A37*Main!$B$17)+Main!$B$20,0),Main!$B$23="mit Fahrtkosten (nur Auto)",ROUND((A37*Main!$B$18)+Main!$B$20,0),Main!$B$23="ohne Fahrtkosten",ROUND((A37*Main!$B$19)+Main!$B$20,0))</f>
        <v>5882</v>
      </c>
      <c r="D37" s="17">
        <f t="shared" si="0"/>
        <v>4073</v>
      </c>
    </row>
    <row r="38" spans="1:4">
      <c r="A38" s="21">
        <v>148</v>
      </c>
      <c r="B38" s="17">
        <f>IF(Main!$E$23="pro Klient 1 Besuch pro Tag",ROUND(A38*Main!$I$11/60*Main!$F$11,0)+IF(ISNUMBER(Main!$F$12),ROUND(Simulation!A38*Main!$I$11/60*Main!$F$12,0),0),ROUND(A38*Main!$I$11/60*Main!$H$11,0)+IF(ISNUMBER(Main!$H$12),ROUND(Simulation!A38*Main!$I$11/60*Main!$H$12,0),0))</f>
        <v>10232</v>
      </c>
      <c r="C38" s="17" cm="1">
        <f t="array" ref="C38">_xlfn.IFS(Main!$B$23="mit Fahrtkosten (Lohn und Auto)",ROUND((A38*Main!$B$17)+Main!$B$20,0),Main!$B$23="mit Fahrtkosten (nur Auto)",ROUND((A38*Main!$B$18)+Main!$B$20,0),Main!$B$23="ohne Fahrtkosten",ROUND((A38*Main!$B$19)+Main!$B$20,0))</f>
        <v>6034</v>
      </c>
      <c r="D38" s="17">
        <f t="shared" si="0"/>
        <v>4198</v>
      </c>
    </row>
    <row r="39" spans="1:4">
      <c r="A39" s="18">
        <v>152</v>
      </c>
      <c r="B39" s="17">
        <f>IF(Main!$E$23="pro Klient 1 Besuch pro Tag",ROUND(A39*Main!$I$11/60*Main!$F$11,0)+IF(ISNUMBER(Main!$F$12),ROUND(Simulation!A39*Main!$I$11/60*Main!$F$12,0),0),ROUND(A39*Main!$I$11/60*Main!$H$11,0)+IF(ISNUMBER(Main!$H$12),ROUND(Simulation!A39*Main!$I$11/60*Main!$H$12,0),0))</f>
        <v>10508</v>
      </c>
      <c r="C39" s="17" cm="1">
        <f t="array" ref="C39">_xlfn.IFS(Main!$B$23="mit Fahrtkosten (Lohn und Auto)",ROUND((A39*Main!$B$17)+Main!$B$20,0),Main!$B$23="mit Fahrtkosten (nur Auto)",ROUND((A39*Main!$B$18)+Main!$B$20,0),Main!$B$23="ohne Fahrtkosten",ROUND((A39*Main!$B$19)+Main!$B$20,0))</f>
        <v>6186</v>
      </c>
      <c r="D39" s="17">
        <f t="shared" si="0"/>
        <v>4322</v>
      </c>
    </row>
    <row r="40" spans="1:4">
      <c r="A40" s="21">
        <v>156</v>
      </c>
      <c r="B40" s="17">
        <f>IF(Main!$E$23="pro Klient 1 Besuch pro Tag",ROUND(A40*Main!$I$11/60*Main!$F$11,0)+IF(ISNUMBER(Main!$F$12),ROUND(Simulation!A40*Main!$I$11/60*Main!$F$12,0),0),ROUND(A40*Main!$I$11/60*Main!$H$11,0)+IF(ISNUMBER(Main!$H$12),ROUND(Simulation!A40*Main!$I$11/60*Main!$H$12,0),0))</f>
        <v>10785</v>
      </c>
      <c r="C40" s="17" cm="1">
        <f t="array" ref="C40">_xlfn.IFS(Main!$B$23="mit Fahrtkosten (Lohn und Auto)",ROUND((A40*Main!$B$17)+Main!$B$20,0),Main!$B$23="mit Fahrtkosten (nur Auto)",ROUND((A40*Main!$B$18)+Main!$B$20,0),Main!$B$23="ohne Fahrtkosten",ROUND((A40*Main!$B$19)+Main!$B$20,0))</f>
        <v>6338</v>
      </c>
      <c r="D40" s="17">
        <f t="shared" si="0"/>
        <v>4447</v>
      </c>
    </row>
    <row r="41" spans="1:4">
      <c r="A41" s="18">
        <v>160</v>
      </c>
      <c r="B41" s="17">
        <f>IF(Main!$E$23="pro Klient 1 Besuch pro Tag",ROUND(A41*Main!$I$11/60*Main!$F$11,0)+IF(ISNUMBER(Main!$F$12),ROUND(Simulation!A41*Main!$I$11/60*Main!$F$12,0),0),ROUND(A41*Main!$I$11/60*Main!$H$11,0)+IF(ISNUMBER(Main!$H$12),ROUND(Simulation!A41*Main!$I$11/60*Main!$H$12,0),0))</f>
        <v>11061</v>
      </c>
      <c r="C41" s="17" cm="1">
        <f t="array" ref="C41">_xlfn.IFS(Main!$B$23="mit Fahrtkosten (Lohn und Auto)",ROUND((A41*Main!$B$17)+Main!$B$20,0),Main!$B$23="mit Fahrtkosten (nur Auto)",ROUND((A41*Main!$B$18)+Main!$B$20,0),Main!$B$23="ohne Fahrtkosten",ROUND((A41*Main!$B$19)+Main!$B$20,0))</f>
        <v>6491</v>
      </c>
      <c r="D41" s="17">
        <f t="shared" si="0"/>
        <v>4570</v>
      </c>
    </row>
    <row r="46" spans="1:4">
      <c r="A46" cm="1">
        <f t="array" ref="A46">_xlfn.XLOOKUP(MIN(IF(D2:D41&gt;0,D2:D41)),D2:D41,A2:A41)</f>
        <v>16</v>
      </c>
    </row>
  </sheetData>
  <conditionalFormatting sqref="A2:D41">
    <cfRule type="expression" dxfId="0" priority="1">
      <formula>AND($D2&gt;0,$D1&lt;0)</formula>
    </cfRule>
  </conditionalFormatting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29749-7A5E-9648-832D-FDDC1853238B}">
  <dimension ref="A1:T28"/>
  <sheetViews>
    <sheetView showGridLines="0" zoomScale="125" zoomScaleNormal="125" workbookViewId="0">
      <selection activeCell="C11" sqref="C11"/>
    </sheetView>
  </sheetViews>
  <sheetFormatPr baseColWidth="10" defaultColWidth="11" defaultRowHeight="16"/>
  <cols>
    <col min="1" max="1" width="12.1640625" customWidth="1"/>
    <col min="16" max="16" width="8" customWidth="1"/>
    <col min="17" max="17" width="43.33203125" bestFit="1" customWidth="1"/>
    <col min="18" max="18" width="9.5" customWidth="1"/>
  </cols>
  <sheetData>
    <row r="1" spans="1:20">
      <c r="A1" s="4" t="s">
        <v>23</v>
      </c>
      <c r="C1" s="5"/>
      <c r="D1" s="5"/>
      <c r="F1" s="4" t="s">
        <v>24</v>
      </c>
      <c r="H1" s="5"/>
      <c r="I1" s="5"/>
      <c r="K1" s="4" t="s">
        <v>25</v>
      </c>
      <c r="M1" s="5"/>
      <c r="N1" s="5"/>
      <c r="O1" s="5"/>
      <c r="P1" t="s">
        <v>26</v>
      </c>
    </row>
    <row r="2" spans="1:20" s="6" customFormat="1" ht="34">
      <c r="A2" s="7" t="s">
        <v>27</v>
      </c>
      <c r="B2" s="8" t="s">
        <v>28</v>
      </c>
      <c r="C2" s="8" t="s">
        <v>29</v>
      </c>
      <c r="D2" s="8" t="s">
        <v>30</v>
      </c>
      <c r="F2" s="7" t="s">
        <v>27</v>
      </c>
      <c r="G2" s="8" t="s">
        <v>28</v>
      </c>
      <c r="H2" s="8" t="s">
        <v>29</v>
      </c>
      <c r="I2" s="8" t="s">
        <v>30</v>
      </c>
      <c r="K2" s="7" t="s">
        <v>27</v>
      </c>
      <c r="L2" s="8" t="s">
        <v>28</v>
      </c>
      <c r="M2" s="8" t="s">
        <v>29</v>
      </c>
      <c r="N2" s="8" t="s">
        <v>30</v>
      </c>
      <c r="O2" s="8"/>
      <c r="P2" s="6" t="s">
        <v>4</v>
      </c>
      <c r="Q2" s="6" t="s">
        <v>7</v>
      </c>
      <c r="R2" s="7" t="s">
        <v>31</v>
      </c>
      <c r="S2" s="8" t="s">
        <v>32</v>
      </c>
    </row>
    <row r="3" spans="1:20">
      <c r="A3" s="10" t="s">
        <v>33</v>
      </c>
      <c r="B3" s="9">
        <v>134</v>
      </c>
      <c r="C3" s="9">
        <v>118</v>
      </c>
      <c r="D3" s="9">
        <v>108</v>
      </c>
      <c r="F3" s="10" t="s">
        <v>33</v>
      </c>
      <c r="G3" s="9">
        <v>113</v>
      </c>
      <c r="H3" s="9">
        <v>100</v>
      </c>
      <c r="I3" s="9">
        <v>92</v>
      </c>
      <c r="K3" s="10" t="s">
        <v>33</v>
      </c>
      <c r="L3" s="9">
        <v>107</v>
      </c>
      <c r="M3" s="9">
        <v>94</v>
      </c>
      <c r="N3" s="9">
        <v>87</v>
      </c>
      <c r="O3" s="9"/>
      <c r="P3" s="4">
        <v>10506</v>
      </c>
      <c r="Q3" t="s">
        <v>8</v>
      </c>
      <c r="R3" s="5" t="s">
        <v>30</v>
      </c>
      <c r="S3" s="5">
        <v>34</v>
      </c>
    </row>
    <row r="4" spans="1:20">
      <c r="A4" s="10" t="s">
        <v>1</v>
      </c>
      <c r="B4" s="9">
        <v>164</v>
      </c>
      <c r="C4" s="9">
        <v>152</v>
      </c>
      <c r="D4" s="9">
        <v>94</v>
      </c>
      <c r="F4" s="10" t="s">
        <v>1</v>
      </c>
      <c r="G4" s="9">
        <v>107</v>
      </c>
      <c r="H4" s="9">
        <v>94</v>
      </c>
      <c r="I4" s="9">
        <v>81</v>
      </c>
      <c r="K4" s="10" t="s">
        <v>1</v>
      </c>
      <c r="L4" s="9">
        <v>131</v>
      </c>
      <c r="M4" s="9">
        <v>118</v>
      </c>
      <c r="N4" s="9">
        <v>93</v>
      </c>
      <c r="O4" s="9"/>
      <c r="P4" s="4">
        <v>10505</v>
      </c>
      <c r="Q4" t="s">
        <v>34</v>
      </c>
      <c r="R4" s="5" t="s">
        <v>30</v>
      </c>
      <c r="S4" s="5">
        <v>24</v>
      </c>
    </row>
    <row r="5" spans="1:20">
      <c r="A5" s="10" t="s">
        <v>35</v>
      </c>
      <c r="B5" s="9">
        <v>124</v>
      </c>
      <c r="C5" s="9">
        <v>112</v>
      </c>
      <c r="D5" s="9">
        <v>98</v>
      </c>
      <c r="F5" s="10" t="s">
        <v>35</v>
      </c>
      <c r="G5" s="9">
        <v>105</v>
      </c>
      <c r="H5" s="9">
        <v>95</v>
      </c>
      <c r="I5" s="9">
        <v>83</v>
      </c>
      <c r="K5" s="10" t="s">
        <v>35</v>
      </c>
      <c r="L5" s="9"/>
      <c r="M5" s="9"/>
      <c r="N5" s="9"/>
      <c r="O5" s="9"/>
      <c r="P5" s="4">
        <v>10503</v>
      </c>
      <c r="Q5" t="s">
        <v>36</v>
      </c>
      <c r="R5" s="5" t="s">
        <v>30</v>
      </c>
      <c r="S5" s="5">
        <v>10</v>
      </c>
    </row>
    <row r="6" spans="1:20">
      <c r="A6" s="10" t="s">
        <v>37</v>
      </c>
      <c r="B6" s="9">
        <v>107</v>
      </c>
      <c r="C6" s="9">
        <v>90</v>
      </c>
      <c r="D6" s="9">
        <v>76</v>
      </c>
      <c r="F6" s="10" t="s">
        <v>37</v>
      </c>
      <c r="G6" s="9">
        <v>95</v>
      </c>
      <c r="H6" s="9">
        <v>82</v>
      </c>
      <c r="I6" s="9">
        <v>71</v>
      </c>
      <c r="K6" s="10" t="s">
        <v>37</v>
      </c>
      <c r="L6" s="9">
        <v>111</v>
      </c>
      <c r="M6" s="9">
        <v>97</v>
      </c>
      <c r="N6" s="9">
        <v>86</v>
      </c>
      <c r="O6" s="9"/>
      <c r="P6" s="4">
        <v>10002</v>
      </c>
      <c r="Q6" t="s">
        <v>38</v>
      </c>
      <c r="R6" s="5" t="s">
        <v>29</v>
      </c>
      <c r="S6" s="5">
        <v>40</v>
      </c>
    </row>
    <row r="7" spans="1:20">
      <c r="A7" s="11" t="s">
        <v>39</v>
      </c>
      <c r="B7" s="9">
        <v>164</v>
      </c>
      <c r="C7" s="9">
        <v>152</v>
      </c>
      <c r="D7" s="9">
        <v>139</v>
      </c>
      <c r="F7" s="11" t="s">
        <v>39</v>
      </c>
      <c r="G7" s="9">
        <v>98</v>
      </c>
      <c r="H7" s="9">
        <v>89</v>
      </c>
      <c r="I7" s="9">
        <v>76</v>
      </c>
      <c r="K7" s="11" t="s">
        <v>39</v>
      </c>
      <c r="L7" s="9"/>
      <c r="M7" s="9"/>
      <c r="N7" s="9"/>
      <c r="O7" s="9"/>
      <c r="P7" s="4">
        <v>10902</v>
      </c>
      <c r="Q7" t="s">
        <v>40</v>
      </c>
      <c r="R7" s="5" t="s">
        <v>28</v>
      </c>
      <c r="S7" s="5">
        <v>60</v>
      </c>
    </row>
    <row r="8" spans="1:20">
      <c r="A8" s="10" t="s">
        <v>52</v>
      </c>
      <c r="B8" s="9">
        <v>140</v>
      </c>
      <c r="C8" s="9">
        <v>125</v>
      </c>
      <c r="D8" s="9">
        <v>122</v>
      </c>
      <c r="F8" s="10" t="s">
        <v>52</v>
      </c>
      <c r="G8" s="9">
        <v>112</v>
      </c>
      <c r="H8" s="9">
        <v>103</v>
      </c>
      <c r="I8" s="9">
        <v>90</v>
      </c>
      <c r="K8" s="10"/>
      <c r="L8" s="9"/>
      <c r="M8" s="9"/>
      <c r="N8" s="9"/>
      <c r="P8" s="4">
        <v>10901</v>
      </c>
      <c r="Q8" t="s">
        <v>53</v>
      </c>
      <c r="R8" s="5" t="s">
        <v>28</v>
      </c>
      <c r="S8" s="5">
        <v>60</v>
      </c>
    </row>
    <row r="9" spans="1:20">
      <c r="A9" s="10"/>
      <c r="B9" s="9"/>
      <c r="C9" s="9"/>
      <c r="D9" s="9"/>
      <c r="F9" s="10"/>
      <c r="G9" s="9"/>
      <c r="H9" s="9"/>
      <c r="I9" s="9"/>
      <c r="K9" s="10"/>
      <c r="L9" s="9"/>
      <c r="M9" s="9"/>
      <c r="N9" s="9"/>
      <c r="P9" s="4"/>
      <c r="R9" s="5"/>
      <c r="S9" s="5"/>
    </row>
    <row r="10" spans="1:20" s="6" customFormat="1">
      <c r="A10" s="10"/>
      <c r="B10" s="9"/>
      <c r="C10" s="9"/>
      <c r="D10" s="9"/>
      <c r="F10" s="10"/>
      <c r="G10" s="9"/>
      <c r="H10" s="9"/>
      <c r="I10" s="9"/>
      <c r="K10" s="10"/>
      <c r="L10" s="9"/>
      <c r="M10" s="9"/>
      <c r="N10" s="9"/>
      <c r="P10" s="4"/>
      <c r="R10" s="5"/>
      <c r="S10" s="5"/>
    </row>
    <row r="11" spans="1:20">
      <c r="A11" s="10"/>
      <c r="B11" s="9"/>
      <c r="C11" s="9"/>
      <c r="D11" s="9"/>
      <c r="F11" s="10"/>
      <c r="G11" s="9"/>
      <c r="H11" s="9"/>
      <c r="I11" s="9"/>
      <c r="K11" s="10"/>
      <c r="L11" s="9"/>
      <c r="M11" s="9"/>
      <c r="N11" s="9"/>
      <c r="P11" s="4"/>
      <c r="R11" s="5"/>
      <c r="S11" s="5"/>
    </row>
    <row r="12" spans="1:20">
      <c r="A12" s="10"/>
      <c r="B12" s="9"/>
      <c r="C12" s="9"/>
      <c r="D12" s="9"/>
      <c r="F12" s="10"/>
      <c r="G12" s="9"/>
      <c r="H12" s="9"/>
      <c r="I12" s="9"/>
      <c r="K12" s="10"/>
      <c r="L12" s="9"/>
      <c r="M12" s="9"/>
      <c r="N12" s="9"/>
      <c r="P12" s="4"/>
      <c r="R12" s="5"/>
      <c r="S12" s="5"/>
    </row>
    <row r="13" spans="1:20">
      <c r="A13" s="11"/>
      <c r="B13" s="9"/>
      <c r="C13" s="9"/>
      <c r="D13" s="9"/>
      <c r="F13" s="11"/>
      <c r="G13" s="9"/>
      <c r="H13" s="9"/>
      <c r="I13" s="9"/>
      <c r="K13" s="11"/>
      <c r="L13" s="9"/>
      <c r="M13" s="9"/>
      <c r="N13" s="9"/>
      <c r="P13" s="4"/>
      <c r="R13" s="5"/>
      <c r="S13" s="5"/>
    </row>
    <row r="16" spans="1:20">
      <c r="R16" s="5"/>
      <c r="S16" s="5"/>
      <c r="T16" s="5"/>
    </row>
    <row r="17" spans="1:19">
      <c r="P17" s="4"/>
      <c r="R17" s="5"/>
      <c r="S17" s="5"/>
    </row>
    <row r="20" spans="1:19">
      <c r="A20" t="s">
        <v>2</v>
      </c>
    </row>
    <row r="21" spans="1:19">
      <c r="A21" t="s">
        <v>3</v>
      </c>
    </row>
    <row r="22" spans="1:19">
      <c r="A22" t="s">
        <v>41</v>
      </c>
    </row>
    <row r="23" spans="1:19">
      <c r="A23" t="s">
        <v>42</v>
      </c>
    </row>
    <row r="24" spans="1:19">
      <c r="R24" s="5"/>
      <c r="S24" s="5"/>
    </row>
    <row r="25" spans="1:19">
      <c r="S25" s="5"/>
    </row>
    <row r="26" spans="1:19">
      <c r="S26" s="5"/>
    </row>
    <row r="27" spans="1:19">
      <c r="S27" s="5"/>
    </row>
    <row r="28" spans="1:19">
      <c r="S28" s="5"/>
    </row>
  </sheetData>
  <pageMargins left="0.7" right="0.7" top="0.78740157499999996" bottom="0.78740157499999996" header="0.3" footer="0.3"/>
  <tableParts count="5">
    <tablePart r:id="rId1"/>
    <tablePart r:id="rId2"/>
    <tablePart r:id="rId3"/>
    <tablePart r:id="rId4"/>
    <tablePart r:id="rId5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81af76a-79b3-45b8-88a4-86c7fb48b2e7" xsi:nil="true"/>
    <lcf76f155ced4ddcb4097134ff3c332f xmlns="88a273d5-7b15-4402-952f-0dc1b8ff63b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3E1BA1FD80CD4EAC332ADC5F55E075" ma:contentTypeVersion="15" ma:contentTypeDescription="Create a new document." ma:contentTypeScope="" ma:versionID="9ea819d0c1f0c590150f297916fe37cb">
  <xsd:schema xmlns:xsd="http://www.w3.org/2001/XMLSchema" xmlns:xs="http://www.w3.org/2001/XMLSchema" xmlns:p="http://schemas.microsoft.com/office/2006/metadata/properties" xmlns:ns2="88a273d5-7b15-4402-952f-0dc1b8ff63b5" xmlns:ns3="a81af76a-79b3-45b8-88a4-86c7fb48b2e7" targetNamespace="http://schemas.microsoft.com/office/2006/metadata/properties" ma:root="true" ma:fieldsID="adbb4d21158ac45136d207116597fe4d" ns2:_="" ns3:_="">
    <xsd:import namespace="88a273d5-7b15-4402-952f-0dc1b8ff63b5"/>
    <xsd:import namespace="a81af76a-79b3-45b8-88a4-86c7fb48b2e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a273d5-7b15-4402-952f-0dc1b8ff63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f890c8c-b712-4052-abc4-3f8b76e9c1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1af76a-79b3-45b8-88a4-86c7fb48b2e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89486d3-4995-40ee-b3bd-9844539c349c}" ma:internalName="TaxCatchAll" ma:showField="CatchAllData" ma:web="a81af76a-79b3-45b8-88a4-86c7fb48b2e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31CF987-35B5-4024-B03C-DBC0E3CEDDE7}">
  <ds:schemaRefs>
    <ds:schemaRef ds:uri="http://schemas.microsoft.com/office/2006/metadata/properties"/>
    <ds:schemaRef ds:uri="http://purl.org/dc/terms/"/>
    <ds:schemaRef ds:uri="http://purl.org/dc/elements/1.1/"/>
    <ds:schemaRef ds:uri="http://purl.org/dc/dcmitype/"/>
    <ds:schemaRef ds:uri="a81af76a-79b3-45b8-88a4-86c7fb48b2e7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88a273d5-7b15-4402-952f-0dc1b8ff63b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565F0C3-F988-41C7-9EB8-E3F7DAEF8EB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1637ACB-0F0F-4F05-A97F-1A89541129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a273d5-7b15-4402-952f-0dc1b8ff63b5"/>
    <ds:schemaRef ds:uri="a81af76a-79b3-45b8-88a4-86c7fb48b2e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6</vt:i4>
      </vt:variant>
    </vt:vector>
  </HeadingPairs>
  <TitlesOfParts>
    <vt:vector size="9" baseType="lpstr">
      <vt:lpstr>Main</vt:lpstr>
      <vt:lpstr>Simulation</vt:lpstr>
      <vt:lpstr>Lookup</vt:lpstr>
      <vt:lpstr>Kantone</vt:lpstr>
      <vt:lpstr>Massnahmen</vt:lpstr>
      <vt:lpstr>Rechtsform</vt:lpstr>
      <vt:lpstr>Tarif_freiberuflich</vt:lpstr>
      <vt:lpstr>Tarif_öffentlich</vt:lpstr>
      <vt:lpstr>Tarif_privat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Thomas Geissmann</dc:creator>
  <cp:keywords/>
  <dc:description/>
  <cp:lastModifiedBy>Pascual Brunner</cp:lastModifiedBy>
  <cp:revision/>
  <dcterms:created xsi:type="dcterms:W3CDTF">2024-06-20T07:13:15Z</dcterms:created>
  <dcterms:modified xsi:type="dcterms:W3CDTF">2024-12-12T10:44:39Z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0x0101003B3E1BA1FD80CD4EAC332ADC5F55E075</vt:lpwstr>
  </property>
  <property fmtid="{D5CDD505-2E9C-101B-9397-08002B2CF9AE}" pid="3" name="MediaServiceImageTags">
    <vt:lpwstr/>
  </property>
</Properties>
</file>